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норма" sheetId="6" r:id="rId1"/>
    <sheet name="1класс " sheetId="8" r:id="rId2"/>
    <sheet name="2 класс" sheetId="1" r:id="rId3"/>
    <sheet name="4 класс " sheetId="7" r:id="rId4"/>
    <sheet name="5 класс" sheetId="9" r:id="rId5"/>
    <sheet name="6 класс" sheetId="11" r:id="rId6"/>
  </sheets>
  <calcPr calcId="114210"/>
</workbook>
</file>

<file path=xl/calcChain.xml><?xml version="1.0" encoding="utf-8"?>
<calcChain xmlns="http://schemas.openxmlformats.org/spreadsheetml/2006/main">
  <c r="K4" i="1"/>
  <c r="R4" i="9"/>
  <c r="S4"/>
  <c r="T4"/>
  <c r="U4"/>
  <c r="V4"/>
  <c r="D18" i="11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G17"/>
  <c r="F17"/>
  <c r="H17"/>
  <c r="E17"/>
  <c r="D17"/>
  <c r="C18"/>
  <c r="C19"/>
  <c r="C20"/>
  <c r="C21"/>
  <c r="C22"/>
  <c r="C17"/>
  <c r="H26"/>
  <c r="G26"/>
  <c r="F26"/>
  <c r="E26"/>
  <c r="D26"/>
  <c r="H25"/>
  <c r="G25"/>
  <c r="F25"/>
  <c r="E25"/>
  <c r="D25"/>
  <c r="H24"/>
  <c r="G24"/>
  <c r="F24"/>
  <c r="E24"/>
  <c r="D24"/>
  <c r="D22" i="9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H21"/>
  <c r="G21"/>
  <c r="F21"/>
  <c r="E21"/>
  <c r="D21"/>
  <c r="C22"/>
  <c r="C23"/>
  <c r="C24"/>
  <c r="C25"/>
  <c r="C26"/>
  <c r="C27"/>
  <c r="C28"/>
  <c r="C29"/>
  <c r="C30"/>
  <c r="C21"/>
  <c r="V5"/>
  <c r="U5"/>
  <c r="T5"/>
  <c r="S5"/>
  <c r="R5"/>
  <c r="Q5"/>
  <c r="Q5" i="11"/>
  <c r="R5"/>
  <c r="S5"/>
  <c r="T5"/>
  <c r="U5"/>
  <c r="V5"/>
  <c r="V4"/>
  <c r="U4"/>
  <c r="T4"/>
  <c r="S4"/>
  <c r="R4"/>
  <c r="Q4"/>
  <c r="Q4" i="9"/>
  <c r="V5" i="7"/>
  <c r="V4"/>
  <c r="U5"/>
  <c r="U4"/>
  <c r="N8" i="9"/>
  <c r="N7"/>
  <c r="N6"/>
  <c r="N5"/>
  <c r="N4"/>
  <c r="M8"/>
  <c r="M7"/>
  <c r="M6"/>
  <c r="M5"/>
  <c r="M4"/>
  <c r="L8"/>
  <c r="L7"/>
  <c r="L6"/>
  <c r="L5"/>
  <c r="L4"/>
  <c r="K8"/>
  <c r="K7"/>
  <c r="K6"/>
  <c r="K4"/>
  <c r="K5"/>
  <c r="A30"/>
  <c r="B30"/>
  <c r="C28" i="7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D27"/>
  <c r="E27"/>
  <c r="F27"/>
  <c r="G27"/>
  <c r="H27"/>
  <c r="A28"/>
  <c r="A29"/>
  <c r="A30"/>
  <c r="A31"/>
  <c r="A32"/>
  <c r="B22" i="11"/>
  <c r="A22"/>
  <c r="B21"/>
  <c r="A21"/>
  <c r="B20"/>
  <c r="A20"/>
  <c r="B19"/>
  <c r="A19"/>
  <c r="B18"/>
  <c r="A18"/>
  <c r="K8"/>
  <c r="N5"/>
  <c r="N4"/>
  <c r="M3"/>
  <c r="B17"/>
  <c r="A17"/>
  <c r="C16"/>
  <c r="B16"/>
  <c r="N7"/>
  <c r="M7"/>
  <c r="L7"/>
  <c r="K7"/>
  <c r="N6"/>
  <c r="M6"/>
  <c r="K5"/>
  <c r="N3"/>
  <c r="K3"/>
  <c r="L3"/>
  <c r="L4"/>
  <c r="L8"/>
  <c r="K4"/>
  <c r="M8"/>
  <c r="N8"/>
  <c r="L6"/>
  <c r="M4"/>
  <c r="K6"/>
  <c r="L5"/>
  <c r="M5"/>
  <c r="N7" i="1"/>
  <c r="N6"/>
  <c r="K8"/>
  <c r="W5"/>
  <c r="V5"/>
  <c r="U5"/>
  <c r="T5"/>
  <c r="S5"/>
  <c r="R5"/>
  <c r="M5"/>
  <c r="W4"/>
  <c r="V4"/>
  <c r="U4"/>
  <c r="T4"/>
  <c r="S4"/>
  <c r="R4"/>
  <c r="N3"/>
  <c r="N8"/>
  <c r="N4"/>
  <c r="K6"/>
  <c r="K7"/>
  <c r="L5"/>
  <c r="L3"/>
  <c r="L4"/>
  <c r="N5"/>
  <c r="L6"/>
  <c r="L7"/>
  <c r="L8"/>
  <c r="M3"/>
  <c r="M4"/>
  <c r="K5"/>
  <c r="M6"/>
  <c r="M7"/>
  <c r="M8"/>
  <c r="T5" i="7"/>
  <c r="B29" i="9"/>
  <c r="A29"/>
  <c r="B28"/>
  <c r="A28"/>
  <c r="B27"/>
  <c r="A27"/>
  <c r="B26"/>
  <c r="A26"/>
  <c r="B25"/>
  <c r="A25"/>
  <c r="B24"/>
  <c r="A24"/>
  <c r="B23"/>
  <c r="A23"/>
  <c r="B22"/>
  <c r="A22"/>
  <c r="K3"/>
  <c r="B21"/>
  <c r="A21"/>
  <c r="C20"/>
  <c r="B20"/>
  <c r="M3"/>
  <c r="N3"/>
  <c r="L3"/>
  <c r="R5" i="7"/>
  <c r="S5"/>
  <c r="Q5"/>
  <c r="R4"/>
  <c r="X5" i="8"/>
  <c r="X4"/>
  <c r="W5"/>
  <c r="W4"/>
  <c r="T4"/>
  <c r="U4"/>
  <c r="V4"/>
  <c r="T5"/>
  <c r="U5"/>
  <c r="V5"/>
  <c r="S5"/>
  <c r="S4"/>
  <c r="T4" i="7"/>
  <c r="S4"/>
  <c r="Q4"/>
  <c r="C26"/>
  <c r="B26"/>
  <c r="B28"/>
  <c r="B29"/>
  <c r="B30"/>
  <c r="B31"/>
  <c r="B32"/>
  <c r="K5"/>
  <c r="C27"/>
  <c r="A27"/>
  <c r="B27"/>
  <c r="N5" i="8"/>
  <c r="M3"/>
  <c r="N4"/>
  <c r="K8"/>
  <c r="M5"/>
  <c r="M6"/>
  <c r="L3"/>
  <c r="M5" i="7"/>
  <c r="N8"/>
  <c r="K8"/>
  <c r="L8"/>
  <c r="M8"/>
  <c r="L7"/>
  <c r="M7"/>
  <c r="N7"/>
  <c r="K7"/>
  <c r="N3" i="8"/>
  <c r="L5"/>
  <c r="M4"/>
  <c r="K4" i="7"/>
  <c r="L3"/>
  <c r="M3"/>
  <c r="K3"/>
  <c r="N3"/>
  <c r="N5"/>
  <c r="N4"/>
  <c r="N8" i="8"/>
  <c r="M8"/>
  <c r="M6" i="7"/>
  <c r="L6"/>
  <c r="M7" i="8"/>
  <c r="N7"/>
  <c r="N6"/>
  <c r="L4" i="7"/>
  <c r="N6"/>
  <c r="K4" i="8"/>
  <c r="K6"/>
  <c r="K7"/>
  <c r="M4" i="7"/>
  <c r="K6"/>
  <c r="L6" i="8"/>
  <c r="L7"/>
  <c r="L8"/>
  <c r="L5" i="7"/>
  <c r="L4" i="8"/>
  <c r="K5"/>
  <c r="K3"/>
</calcChain>
</file>

<file path=xl/sharedStrings.xml><?xml version="1.0" encoding="utf-8"?>
<sst xmlns="http://schemas.openxmlformats.org/spreadsheetml/2006/main" count="394" uniqueCount="110">
  <si>
    <t>1 класс</t>
  </si>
  <si>
    <t>2 класс</t>
  </si>
  <si>
    <t>3 класс</t>
  </si>
  <si>
    <t>4 класс</t>
  </si>
  <si>
    <t>1 четверть</t>
  </si>
  <si>
    <t>-</t>
  </si>
  <si>
    <t>2 четверть</t>
  </si>
  <si>
    <t>3 четверть</t>
  </si>
  <si>
    <t>4 четверть</t>
  </si>
  <si>
    <t>"2"</t>
  </si>
  <si>
    <t>"3"</t>
  </si>
  <si>
    <t>"4"</t>
  </si>
  <si>
    <t>"5"</t>
  </si>
  <si>
    <t>16-20</t>
  </si>
  <si>
    <t>20-25</t>
  </si>
  <si>
    <t>26-35</t>
  </si>
  <si>
    <t>30-35</t>
  </si>
  <si>
    <t>35-40</t>
  </si>
  <si>
    <t>25-34</t>
  </si>
  <si>
    <t>40-55</t>
  </si>
  <si>
    <t>25-39</t>
  </si>
  <si>
    <t>35-49</t>
  </si>
  <si>
    <t>50-65</t>
  </si>
  <si>
    <t>40-54</t>
  </si>
  <si>
    <t>55-70</t>
  </si>
  <si>
    <t>45-59</t>
  </si>
  <si>
    <t>60-75</t>
  </si>
  <si>
    <t>55-69</t>
  </si>
  <si>
    <t>70-85</t>
  </si>
  <si>
    <t>60-74</t>
  </si>
  <si>
    <t>75-90</t>
  </si>
  <si>
    <t>65-74</t>
  </si>
  <si>
    <t>70-84</t>
  </si>
  <si>
    <t>85-100</t>
  </si>
  <si>
    <t>80-94</t>
  </si>
  <si>
    <t>95-110</t>
  </si>
  <si>
    <t>90-104</t>
  </si>
  <si>
    <t>105-120</t>
  </si>
  <si>
    <t>№</t>
  </si>
  <si>
    <t>ФИО</t>
  </si>
  <si>
    <t>входной</t>
  </si>
  <si>
    <t>1 чтв</t>
  </si>
  <si>
    <t>2 чтв</t>
  </si>
  <si>
    <t>3 чтв</t>
  </si>
  <si>
    <t>4 чтв</t>
  </si>
  <si>
    <t>на конец 2  класса</t>
  </si>
  <si>
    <t>кол-во учащихся</t>
  </si>
  <si>
    <t>35-50</t>
  </si>
  <si>
    <t>Бучковец</t>
  </si>
  <si>
    <t>Данилицкий</t>
  </si>
  <si>
    <t>Николенко</t>
  </si>
  <si>
    <t>Сигиденко</t>
  </si>
  <si>
    <t>Сотирова</t>
  </si>
  <si>
    <t>Съедина</t>
  </si>
  <si>
    <t>Таиров</t>
  </si>
  <si>
    <t>Ткаченко</t>
  </si>
  <si>
    <t>на конец 3 класса</t>
  </si>
  <si>
    <t>10-15</t>
  </si>
  <si>
    <t>норма</t>
  </si>
  <si>
    <t>ниже</t>
  </si>
  <si>
    <t>выше</t>
  </si>
  <si>
    <t>на конец 3  класса</t>
  </si>
  <si>
    <t>на конец 1 класса</t>
  </si>
  <si>
    <t>Норма техники чтения ФГОС "Школа России"</t>
  </si>
  <si>
    <t xml:space="preserve">Заценко </t>
  </si>
  <si>
    <t>Гузий</t>
  </si>
  <si>
    <t>5 класс</t>
  </si>
  <si>
    <t>на конец 4  класса</t>
  </si>
  <si>
    <t>Бондарева Валерия</t>
  </si>
  <si>
    <t>Бучковец Анастасия</t>
  </si>
  <si>
    <t>Кравченко Никита</t>
  </si>
  <si>
    <t>Рожкевич Анатоли</t>
  </si>
  <si>
    <t>Ткаченко Тамара</t>
  </si>
  <si>
    <t>Прутян Евгений</t>
  </si>
  <si>
    <t>Техника чтения 4 класс 2016-2017 г</t>
  </si>
  <si>
    <t>Техника чтения 1 класс 2016-2017 г</t>
  </si>
  <si>
    <t>Техника чтения 6 класс 2016-2017 г</t>
  </si>
  <si>
    <t>на конец 4 класса</t>
  </si>
  <si>
    <t>на конец 5  класса</t>
  </si>
  <si>
    <t>на конец 5 класса</t>
  </si>
  <si>
    <t>Техника чтения 2 класс 2016-2017 г</t>
  </si>
  <si>
    <t xml:space="preserve"> </t>
  </si>
  <si>
    <t>Авербах Павел</t>
  </si>
  <si>
    <t>Басырова Арзы</t>
  </si>
  <si>
    <t>Бахтина Кира</t>
  </si>
  <si>
    <t>Большаков Сергей</t>
  </si>
  <si>
    <t>Булах Полина</t>
  </si>
  <si>
    <t>Вислоушкин Юрий</t>
  </si>
  <si>
    <t>Власюк Данила</t>
  </si>
  <si>
    <t>Власов Даниил</t>
  </si>
  <si>
    <t>Гребеник Владислав</t>
  </si>
  <si>
    <t>Дженгазиев Алим</t>
  </si>
  <si>
    <t>Керимова Мавиле</t>
  </si>
  <si>
    <t>Корецкий Ярослав</t>
  </si>
  <si>
    <t>Ломахова Любовь</t>
  </si>
  <si>
    <t>Малярчук Ольга</t>
  </si>
  <si>
    <t>Малыхин Алексей</t>
  </si>
  <si>
    <t>Мочалин Владислав</t>
  </si>
  <si>
    <t>Осинкина Надежда</t>
  </si>
  <si>
    <t>Перфильева Анна</t>
  </si>
  <si>
    <t>Радченко Фёдор</t>
  </si>
  <si>
    <t>Расин Александр</t>
  </si>
  <si>
    <t>Русанова Анастасия</t>
  </si>
  <si>
    <t>Самарцев Сергей</t>
  </si>
  <si>
    <t>Таранец Андрей</t>
  </si>
  <si>
    <t>Шкраболюк Лиза</t>
  </si>
  <si>
    <t>35-45</t>
  </si>
  <si>
    <t>на конец 1  класса</t>
  </si>
  <si>
    <t>Беляков Алексей</t>
  </si>
  <si>
    <t>Барков Никита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</si>
</sst>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  <charset val="204"/>
    </font>
    <font>
      <sz val="24"/>
      <color indexed="8"/>
      <name val="Cambria"/>
      <family val="1"/>
      <charset val="204"/>
    </font>
    <font>
      <b/>
      <sz val="24"/>
      <color indexed="8"/>
      <name val="Calibri"/>
      <family val="2"/>
    </font>
    <font>
      <b/>
      <sz val="24"/>
      <color indexed="8"/>
      <name val="Times New Roman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8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/>
    </xf>
    <xf numFmtId="0" fontId="2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4.5998768065955847E-2"/>
          <c:y val="4.0909090909090923E-2"/>
          <c:w val="0.94833076629128166"/>
          <c:h val="0.7454545454545457"/>
        </c:manualLayout>
      </c:layout>
      <c:bar3DChart>
        <c:barDir val="col"/>
        <c:grouping val="clustered"/>
        <c:ser>
          <c:idx val="0"/>
          <c:order val="0"/>
          <c:tx>
            <c:strRef>
              <c:f>'1класс '!$C$8</c:f>
              <c:strCache>
                <c:ptCount val="1"/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'!$B$9:$B$16</c:f>
              <c:strCache>
                <c:ptCount val="1"/>
                <c:pt idx="0">
                  <c:v>Авербах Павел</c:v>
                </c:pt>
              </c:strCache>
            </c:strRef>
          </c:cat>
          <c:val>
            <c:numRef>
              <c:f>'1класс '!$C$9:$C$16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'1класс '!$D$8</c:f>
              <c:strCache>
                <c:ptCount val="1"/>
                <c:pt idx="0">
                  <c:v>входной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'!$B$9:$B$16</c:f>
              <c:strCache>
                <c:ptCount val="1"/>
                <c:pt idx="0">
                  <c:v>Авербах Павел</c:v>
                </c:pt>
              </c:strCache>
            </c:strRef>
          </c:cat>
          <c:val>
            <c:numRef>
              <c:f>'1класс '!$D$9:$D$16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'1класс '!$E$8</c:f>
              <c:strCache>
                <c:ptCount val="1"/>
                <c:pt idx="0">
                  <c:v>1 чтв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'!$B$9:$B$16</c:f>
              <c:strCache>
                <c:ptCount val="1"/>
                <c:pt idx="0">
                  <c:v>Авербах Павел</c:v>
                </c:pt>
              </c:strCache>
            </c:strRef>
          </c:cat>
          <c:val>
            <c:numRef>
              <c:f>'1класс '!$E$9:$E$16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'1класс '!$F$8</c:f>
              <c:strCache>
                <c:ptCount val="1"/>
                <c:pt idx="0">
                  <c:v>2 чтв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'!$B$9:$B$16</c:f>
              <c:strCache>
                <c:ptCount val="1"/>
                <c:pt idx="0">
                  <c:v>Авербах Павел</c:v>
                </c:pt>
              </c:strCache>
            </c:strRef>
          </c:cat>
          <c:val>
            <c:numRef>
              <c:f>'1класс '!$F$9:$F$16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strRef>
              <c:f>'1класс '!$G$8</c:f>
              <c:strCache>
                <c:ptCount val="1"/>
                <c:pt idx="0">
                  <c:v>3 чтв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'!$B$9:$B$16</c:f>
              <c:strCache>
                <c:ptCount val="1"/>
                <c:pt idx="0">
                  <c:v>Авербах Павел</c:v>
                </c:pt>
              </c:strCache>
            </c:strRef>
          </c:cat>
          <c:val>
            <c:numRef>
              <c:f>'1класс '!$G$9:$G$16</c:f>
              <c:numCache>
                <c:formatCode>General</c:formatCode>
                <c:ptCount val="8"/>
              </c:numCache>
            </c:numRef>
          </c:val>
        </c:ser>
        <c:ser>
          <c:idx val="5"/>
          <c:order val="5"/>
          <c:tx>
            <c:strRef>
              <c:f>'1класс '!$H$8</c:f>
              <c:strCache>
                <c:ptCount val="1"/>
                <c:pt idx="0">
                  <c:v>4 чтв</c:v>
                </c:pt>
              </c:strCache>
            </c:strRef>
          </c:tx>
          <c:cat>
            <c:strRef>
              <c:f>'1класс '!$B$9:$B$16</c:f>
              <c:strCache>
                <c:ptCount val="1"/>
                <c:pt idx="0">
                  <c:v>Авербах Павел</c:v>
                </c:pt>
              </c:strCache>
            </c:strRef>
          </c:cat>
          <c:val>
            <c:numRef>
              <c:f>'1класс '!$H$9:$H$16</c:f>
              <c:numCache>
                <c:formatCode>General</c:formatCode>
                <c:ptCount val="8"/>
              </c:numCache>
            </c:numRef>
          </c:val>
        </c:ser>
        <c:shape val="box"/>
        <c:axId val="57383168"/>
        <c:axId val="57393152"/>
        <c:axId val="0"/>
      </c:bar3DChart>
      <c:catAx>
        <c:axId val="57383168"/>
        <c:scaling>
          <c:orientation val="minMax"/>
        </c:scaling>
        <c:axPos val="b"/>
        <c:numFmt formatCode="General" sourceLinked="0"/>
        <c:tickLblPos val="nextTo"/>
        <c:crossAx val="57393152"/>
        <c:crosses val="autoZero"/>
        <c:auto val="1"/>
        <c:lblAlgn val="ctr"/>
        <c:lblOffset val="100"/>
      </c:catAx>
      <c:valAx>
        <c:axId val="57393152"/>
        <c:scaling>
          <c:orientation val="minMax"/>
        </c:scaling>
        <c:axPos val="l"/>
        <c:majorGridlines/>
        <c:numFmt formatCode="General" sourceLinked="1"/>
        <c:tickLblPos val="nextTo"/>
        <c:crossAx val="5738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862640515871244"/>
          <c:y val="1.1363636363636364E-2"/>
          <c:w val="0.44171419026307912"/>
          <c:h val="0.23863636363636365"/>
        </c:manualLayout>
      </c:layout>
    </c:legend>
    <c:plotVisOnly val="1"/>
    <c:dispBlanksAs val="gap"/>
  </c:chart>
  <c:txPr>
    <a:bodyPr/>
    <a:lstStyle/>
    <a:p>
      <a:pPr>
        <a:defRPr b="1"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5.3173951270979458E-2"/>
          <c:y val="4.5147482887425573E-2"/>
          <c:w val="0.94213727750532461"/>
          <c:h val="0.80704655760128763"/>
        </c:manualLayout>
      </c:layout>
      <c:bar3DChart>
        <c:barDir val="col"/>
        <c:grouping val="clustered"/>
        <c:ser>
          <c:idx val="0"/>
          <c:order val="0"/>
          <c:tx>
            <c:strRef>
              <c:f>'5 класс'!$C$8</c:f>
              <c:strCache>
                <c:ptCount val="1"/>
                <c:pt idx="0">
                  <c:v>на конец 4 класса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класс'!$B$9:$B$18</c:f>
              <c:strCache>
                <c:ptCount val="10"/>
                <c:pt idx="0">
                  <c:v>Бучковец</c:v>
                </c:pt>
                <c:pt idx="1">
                  <c:v>Гузий</c:v>
                </c:pt>
                <c:pt idx="2">
                  <c:v>Данилицкий</c:v>
                </c:pt>
                <c:pt idx="3">
                  <c:v>Николенко</c:v>
                </c:pt>
                <c:pt idx="4">
                  <c:v>Сигиденко</c:v>
                </c:pt>
                <c:pt idx="5">
                  <c:v>Сотирова</c:v>
                </c:pt>
                <c:pt idx="6">
                  <c:v>Съедина</c:v>
                </c:pt>
                <c:pt idx="7">
                  <c:v>Таиров</c:v>
                </c:pt>
                <c:pt idx="8">
                  <c:v>Ткаченко</c:v>
                </c:pt>
                <c:pt idx="9">
                  <c:v>Заценко </c:v>
                </c:pt>
              </c:strCache>
            </c:strRef>
          </c:cat>
          <c:val>
            <c:numRef>
              <c:f>'5 класс'!$C$9:$C$18</c:f>
              <c:numCache>
                <c:formatCode>General</c:formatCode>
                <c:ptCount val="10"/>
                <c:pt idx="0">
                  <c:v>121</c:v>
                </c:pt>
                <c:pt idx="1">
                  <c:v>99</c:v>
                </c:pt>
                <c:pt idx="2">
                  <c:v>133</c:v>
                </c:pt>
                <c:pt idx="3">
                  <c:v>73</c:v>
                </c:pt>
                <c:pt idx="4">
                  <c:v>74</c:v>
                </c:pt>
                <c:pt idx="5">
                  <c:v>121</c:v>
                </c:pt>
                <c:pt idx="6">
                  <c:v>106</c:v>
                </c:pt>
                <c:pt idx="7">
                  <c:v>100</c:v>
                </c:pt>
                <c:pt idx="8">
                  <c:v>46</c:v>
                </c:pt>
                <c:pt idx="9">
                  <c:v>126</c:v>
                </c:pt>
              </c:numCache>
            </c:numRef>
          </c:val>
        </c:ser>
        <c:ser>
          <c:idx val="1"/>
          <c:order val="1"/>
          <c:tx>
            <c:strRef>
              <c:f>'5 класс'!$D$8</c:f>
              <c:strCache>
                <c:ptCount val="1"/>
                <c:pt idx="0">
                  <c:v>входной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класс'!$B$9:$B$18</c:f>
              <c:strCache>
                <c:ptCount val="10"/>
                <c:pt idx="0">
                  <c:v>Бучковец</c:v>
                </c:pt>
                <c:pt idx="1">
                  <c:v>Гузий</c:v>
                </c:pt>
                <c:pt idx="2">
                  <c:v>Данилицкий</c:v>
                </c:pt>
                <c:pt idx="3">
                  <c:v>Николенко</c:v>
                </c:pt>
                <c:pt idx="4">
                  <c:v>Сигиденко</c:v>
                </c:pt>
                <c:pt idx="5">
                  <c:v>Сотирова</c:v>
                </c:pt>
                <c:pt idx="6">
                  <c:v>Съедина</c:v>
                </c:pt>
                <c:pt idx="7">
                  <c:v>Таиров</c:v>
                </c:pt>
                <c:pt idx="8">
                  <c:v>Ткаченко</c:v>
                </c:pt>
                <c:pt idx="9">
                  <c:v>Заценко </c:v>
                </c:pt>
              </c:strCache>
            </c:strRef>
          </c:cat>
          <c:val>
            <c:numRef>
              <c:f>'5 класс'!$D$9:$D$18</c:f>
              <c:numCache>
                <c:formatCode>General</c:formatCode>
                <c:ptCount val="10"/>
                <c:pt idx="0">
                  <c:v>106</c:v>
                </c:pt>
                <c:pt idx="1">
                  <c:v>90</c:v>
                </c:pt>
                <c:pt idx="2">
                  <c:v>110</c:v>
                </c:pt>
                <c:pt idx="3">
                  <c:v>80</c:v>
                </c:pt>
                <c:pt idx="4">
                  <c:v>37</c:v>
                </c:pt>
                <c:pt idx="5">
                  <c:v>103</c:v>
                </c:pt>
                <c:pt idx="6">
                  <c:v>106</c:v>
                </c:pt>
                <c:pt idx="7">
                  <c:v>90</c:v>
                </c:pt>
                <c:pt idx="8">
                  <c:v>22</c:v>
                </c:pt>
                <c:pt idx="9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'5 класс'!$E$8</c:f>
              <c:strCache>
                <c:ptCount val="1"/>
                <c:pt idx="0">
                  <c:v>1 чтв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класс'!$B$9:$B$18</c:f>
              <c:strCache>
                <c:ptCount val="10"/>
                <c:pt idx="0">
                  <c:v>Бучковец</c:v>
                </c:pt>
                <c:pt idx="1">
                  <c:v>Гузий</c:v>
                </c:pt>
                <c:pt idx="2">
                  <c:v>Данилицкий</c:v>
                </c:pt>
                <c:pt idx="3">
                  <c:v>Николенко</c:v>
                </c:pt>
                <c:pt idx="4">
                  <c:v>Сигиденко</c:v>
                </c:pt>
                <c:pt idx="5">
                  <c:v>Сотирова</c:v>
                </c:pt>
                <c:pt idx="6">
                  <c:v>Съедина</c:v>
                </c:pt>
                <c:pt idx="7">
                  <c:v>Таиров</c:v>
                </c:pt>
                <c:pt idx="8">
                  <c:v>Ткаченко</c:v>
                </c:pt>
                <c:pt idx="9">
                  <c:v>Заценко </c:v>
                </c:pt>
              </c:strCache>
            </c:strRef>
          </c:cat>
          <c:val>
            <c:numRef>
              <c:f>'5 класс'!$E$9:$E$18</c:f>
              <c:numCache>
                <c:formatCode>General</c:formatCode>
                <c:ptCount val="10"/>
                <c:pt idx="0">
                  <c:v>110</c:v>
                </c:pt>
                <c:pt idx="1">
                  <c:v>100</c:v>
                </c:pt>
                <c:pt idx="2">
                  <c:v>110</c:v>
                </c:pt>
                <c:pt idx="3">
                  <c:v>84</c:v>
                </c:pt>
                <c:pt idx="4">
                  <c:v>47</c:v>
                </c:pt>
                <c:pt idx="5">
                  <c:v>110</c:v>
                </c:pt>
                <c:pt idx="6">
                  <c:v>110</c:v>
                </c:pt>
                <c:pt idx="7">
                  <c:v>100</c:v>
                </c:pt>
                <c:pt idx="8">
                  <c:v>30</c:v>
                </c:pt>
                <c:pt idx="9">
                  <c:v>112</c:v>
                </c:pt>
              </c:numCache>
            </c:numRef>
          </c:val>
        </c:ser>
        <c:ser>
          <c:idx val="3"/>
          <c:order val="3"/>
          <c:tx>
            <c:strRef>
              <c:f>'5 класс'!$F$8</c:f>
              <c:strCache>
                <c:ptCount val="1"/>
                <c:pt idx="0">
                  <c:v>2 чтв</c:v>
                </c:pt>
              </c:strCache>
            </c:strRef>
          </c:tx>
          <c:cat>
            <c:strRef>
              <c:f>'5 класс'!$B$9:$B$18</c:f>
              <c:strCache>
                <c:ptCount val="10"/>
                <c:pt idx="0">
                  <c:v>Бучковец</c:v>
                </c:pt>
                <c:pt idx="1">
                  <c:v>Гузий</c:v>
                </c:pt>
                <c:pt idx="2">
                  <c:v>Данилицкий</c:v>
                </c:pt>
                <c:pt idx="3">
                  <c:v>Николенко</c:v>
                </c:pt>
                <c:pt idx="4">
                  <c:v>Сигиденко</c:v>
                </c:pt>
                <c:pt idx="5">
                  <c:v>Сотирова</c:v>
                </c:pt>
                <c:pt idx="6">
                  <c:v>Съедина</c:v>
                </c:pt>
                <c:pt idx="7">
                  <c:v>Таиров</c:v>
                </c:pt>
                <c:pt idx="8">
                  <c:v>Ткаченко</c:v>
                </c:pt>
                <c:pt idx="9">
                  <c:v>Заценко </c:v>
                </c:pt>
              </c:strCache>
            </c:strRef>
          </c:cat>
          <c:val>
            <c:numRef>
              <c:f>'5 класс'!$F$9:$F$18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'5 класс'!$G$8</c:f>
              <c:strCache>
                <c:ptCount val="1"/>
                <c:pt idx="0">
                  <c:v>3 чтв</c:v>
                </c:pt>
              </c:strCache>
            </c:strRef>
          </c:tx>
          <c:cat>
            <c:strRef>
              <c:f>'5 класс'!$B$9:$B$18</c:f>
              <c:strCache>
                <c:ptCount val="10"/>
                <c:pt idx="0">
                  <c:v>Бучковец</c:v>
                </c:pt>
                <c:pt idx="1">
                  <c:v>Гузий</c:v>
                </c:pt>
                <c:pt idx="2">
                  <c:v>Данилицкий</c:v>
                </c:pt>
                <c:pt idx="3">
                  <c:v>Николенко</c:v>
                </c:pt>
                <c:pt idx="4">
                  <c:v>Сигиденко</c:v>
                </c:pt>
                <c:pt idx="5">
                  <c:v>Сотирова</c:v>
                </c:pt>
                <c:pt idx="6">
                  <c:v>Съедина</c:v>
                </c:pt>
                <c:pt idx="7">
                  <c:v>Таиров</c:v>
                </c:pt>
                <c:pt idx="8">
                  <c:v>Ткаченко</c:v>
                </c:pt>
                <c:pt idx="9">
                  <c:v>Заценко </c:v>
                </c:pt>
              </c:strCache>
            </c:strRef>
          </c:cat>
          <c:val>
            <c:numRef>
              <c:f>'5 класс'!$G$9:$G$18</c:f>
              <c:numCache>
                <c:formatCode>General</c:formatCode>
                <c:ptCount val="10"/>
              </c:numCache>
            </c:numRef>
          </c:val>
        </c:ser>
        <c:ser>
          <c:idx val="5"/>
          <c:order val="5"/>
          <c:tx>
            <c:strRef>
              <c:f>'5 класс'!$H$8</c:f>
              <c:strCache>
                <c:ptCount val="1"/>
                <c:pt idx="0">
                  <c:v>4 чтв</c:v>
                </c:pt>
              </c:strCache>
            </c:strRef>
          </c:tx>
          <c:cat>
            <c:strRef>
              <c:f>'5 класс'!$B$9:$B$18</c:f>
              <c:strCache>
                <c:ptCount val="10"/>
                <c:pt idx="0">
                  <c:v>Бучковец</c:v>
                </c:pt>
                <c:pt idx="1">
                  <c:v>Гузий</c:v>
                </c:pt>
                <c:pt idx="2">
                  <c:v>Данилицкий</c:v>
                </c:pt>
                <c:pt idx="3">
                  <c:v>Николенко</c:v>
                </c:pt>
                <c:pt idx="4">
                  <c:v>Сигиденко</c:v>
                </c:pt>
                <c:pt idx="5">
                  <c:v>Сотирова</c:v>
                </c:pt>
                <c:pt idx="6">
                  <c:v>Съедина</c:v>
                </c:pt>
                <c:pt idx="7">
                  <c:v>Таиров</c:v>
                </c:pt>
                <c:pt idx="8">
                  <c:v>Ткаченко</c:v>
                </c:pt>
                <c:pt idx="9">
                  <c:v>Заценко </c:v>
                </c:pt>
              </c:strCache>
            </c:strRef>
          </c:cat>
          <c:val>
            <c:numRef>
              <c:f>'5 класс'!$H$9:$H$18</c:f>
              <c:numCache>
                <c:formatCode>General</c:formatCode>
                <c:ptCount val="10"/>
              </c:numCache>
            </c:numRef>
          </c:val>
        </c:ser>
        <c:shape val="box"/>
        <c:axId val="77608832"/>
        <c:axId val="77610368"/>
        <c:axId val="0"/>
      </c:bar3DChart>
      <c:catAx>
        <c:axId val="77608832"/>
        <c:scaling>
          <c:orientation val="minMax"/>
        </c:scaling>
        <c:axPos val="b"/>
        <c:numFmt formatCode="General" sourceLinked="0"/>
        <c:tickLblPos val="nextTo"/>
        <c:crossAx val="77610368"/>
        <c:crosses val="autoZero"/>
        <c:auto val="1"/>
        <c:lblAlgn val="ctr"/>
        <c:lblOffset val="100"/>
      </c:catAx>
      <c:valAx>
        <c:axId val="77610368"/>
        <c:scaling>
          <c:orientation val="minMax"/>
        </c:scaling>
        <c:axPos val="l"/>
        <c:majorGridlines/>
        <c:numFmt formatCode="General" sourceLinked="1"/>
        <c:tickLblPos val="nextTo"/>
        <c:crossAx val="7760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63791538401819"/>
          <c:y val="1.6538082002399961E-2"/>
          <c:w val="0.31174255666443584"/>
          <c:h val="0.26460931203839938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'5 класс'!$K$2</c:f>
              <c:strCache>
                <c:ptCount val="1"/>
                <c:pt idx="0">
                  <c:v>"2"</c:v>
                </c:pt>
              </c:strCache>
            </c:strRef>
          </c:tx>
          <c:spPr>
            <a:solidFill>
              <a:schemeClr val="tx2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класс'!$J$3:$J$5</c:f>
              <c:strCache>
                <c:ptCount val="3"/>
                <c:pt idx="0">
                  <c:v>на конец 4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'5 класс'!$K$3:$K$5</c:f>
              <c:numCache>
                <c:formatCode>0%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'5 класс'!$L$2</c:f>
              <c:strCache>
                <c:ptCount val="1"/>
                <c:pt idx="0">
                  <c:v>"3"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класс'!$J$3:$J$5</c:f>
              <c:strCache>
                <c:ptCount val="3"/>
                <c:pt idx="0">
                  <c:v>на конец 4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'5 класс'!$L$3:$L$5</c:f>
              <c:numCache>
                <c:formatCode>0%</c:formatCode>
                <c:ptCount val="3"/>
                <c:pt idx="0">
                  <c:v>0.2</c:v>
                </c:pt>
                <c:pt idx="1">
                  <c:v>0.4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'5 класс'!$M$2</c:f>
              <c:strCache>
                <c:ptCount val="1"/>
                <c:pt idx="0">
                  <c:v>"4"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класс'!$J$3:$J$5</c:f>
              <c:strCache>
                <c:ptCount val="3"/>
                <c:pt idx="0">
                  <c:v>на конец 4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'5 класс'!$M$3:$M$5</c:f>
              <c:numCache>
                <c:formatCode>0%</c:formatCode>
                <c:ptCount val="3"/>
                <c:pt idx="0">
                  <c:v>0.1</c:v>
                </c:pt>
                <c:pt idx="1">
                  <c:v>0.3</c:v>
                </c:pt>
                <c:pt idx="2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'5 класс'!$N$2</c:f>
              <c:strCache>
                <c:ptCount val="1"/>
                <c:pt idx="0">
                  <c:v>"5"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класс'!$J$3:$J$5</c:f>
              <c:strCache>
                <c:ptCount val="3"/>
                <c:pt idx="0">
                  <c:v>на конец 4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'5 класс'!$N$3:$N$5</c:f>
              <c:numCache>
                <c:formatCode>0%</c:formatCode>
                <c:ptCount val="3"/>
                <c:pt idx="0">
                  <c:v>0.4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</c:ser>
        <c:shape val="box"/>
        <c:axId val="77650944"/>
        <c:axId val="77734656"/>
        <c:axId val="0"/>
      </c:bar3DChart>
      <c:catAx>
        <c:axId val="77650944"/>
        <c:scaling>
          <c:orientation val="minMax"/>
        </c:scaling>
        <c:axPos val="b"/>
        <c:numFmt formatCode="General" sourceLinked="0"/>
        <c:tickLblPos val="nextTo"/>
        <c:crossAx val="77734656"/>
        <c:crosses val="autoZero"/>
        <c:auto val="1"/>
        <c:lblAlgn val="ctr"/>
        <c:lblOffset val="100"/>
      </c:catAx>
      <c:valAx>
        <c:axId val="77734656"/>
        <c:scaling>
          <c:orientation val="minMax"/>
        </c:scaling>
        <c:axPos val="l"/>
        <c:majorGridlines/>
        <c:numFmt formatCode="0%" sourceLinked="1"/>
        <c:tickLblPos val="nextTo"/>
        <c:crossAx val="7765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522060654826907"/>
          <c:y val="3.6380805660162045E-2"/>
          <c:w val="0.97794126099201106"/>
          <c:h val="0.38339638251740271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21572536766237588"/>
          <c:y val="5.1400554097404488E-2"/>
          <c:w val="0.76735308086489185"/>
          <c:h val="0.59487314085739185"/>
        </c:manualLayout>
      </c:layout>
      <c:bar3DChart>
        <c:barDir val="col"/>
        <c:grouping val="clustered"/>
        <c:ser>
          <c:idx val="0"/>
          <c:order val="0"/>
          <c:tx>
            <c:strRef>
              <c:f>'5 класс'!$P$4</c:f>
              <c:strCache>
                <c:ptCount val="1"/>
                <c:pt idx="0">
                  <c:v>ниже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класс'!$Q$2:$S$2</c:f>
              <c:strCache>
                <c:ptCount val="3"/>
                <c:pt idx="0">
                  <c:v>на конец 4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'5 класс'!$Q$4:$S$4</c:f>
              <c:numCache>
                <c:formatCode>0%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'5 класс'!$P$5</c:f>
              <c:strCache>
                <c:ptCount val="1"/>
                <c:pt idx="0">
                  <c:v>выше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'5 класс'!$Q$2:$S$2</c:f>
              <c:strCache>
                <c:ptCount val="3"/>
                <c:pt idx="0">
                  <c:v>на конец 4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'5 класс'!$Q$5:$S$5</c:f>
              <c:numCache>
                <c:formatCode>0%</c:formatCode>
                <c:ptCount val="3"/>
                <c:pt idx="0">
                  <c:v>0.7</c:v>
                </c:pt>
                <c:pt idx="1">
                  <c:v>0.5</c:v>
                </c:pt>
                <c:pt idx="2">
                  <c:v>0.7</c:v>
                </c:pt>
              </c:numCache>
            </c:numRef>
          </c:val>
        </c:ser>
        <c:shape val="box"/>
        <c:axId val="77756288"/>
        <c:axId val="77757824"/>
        <c:axId val="0"/>
      </c:bar3DChart>
      <c:catAx>
        <c:axId val="77756288"/>
        <c:scaling>
          <c:orientation val="minMax"/>
        </c:scaling>
        <c:axPos val="b"/>
        <c:numFmt formatCode="General" sourceLinked="0"/>
        <c:tickLblPos val="nextTo"/>
        <c:crossAx val="77757824"/>
        <c:crosses val="autoZero"/>
        <c:auto val="1"/>
        <c:lblAlgn val="ctr"/>
        <c:lblOffset val="100"/>
      </c:catAx>
      <c:valAx>
        <c:axId val="77757824"/>
        <c:scaling>
          <c:orientation val="minMax"/>
        </c:scaling>
        <c:axPos val="l"/>
        <c:majorGridlines/>
        <c:numFmt formatCode="0%" sourceLinked="1"/>
        <c:tickLblPos val="nextTo"/>
        <c:crossAx val="7775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980339721685731"/>
          <c:y val="3.4802970447806648E-2"/>
          <c:w val="0.91869525743244362"/>
          <c:h val="0.19141579998745889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5.3173951270979458E-2"/>
          <c:y val="4.5147482887425573E-2"/>
          <c:w val="0.94213727750532461"/>
          <c:h val="0.80704655760128763"/>
        </c:manualLayout>
      </c:layout>
      <c:bar3DChart>
        <c:barDir val="col"/>
        <c:grouping val="clustered"/>
        <c:ser>
          <c:idx val="0"/>
          <c:order val="0"/>
          <c:tx>
            <c:strRef>
              <c:f>'6 класс'!$C$8</c:f>
              <c:strCache>
                <c:ptCount val="1"/>
                <c:pt idx="0">
                  <c:v>на конец 5 класса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класс'!$B$9:$B$14</c:f>
              <c:strCache>
                <c:ptCount val="6"/>
                <c:pt idx="0">
                  <c:v>Бондарева Валерия</c:v>
                </c:pt>
                <c:pt idx="1">
                  <c:v>Бучковец Анастасия</c:v>
                </c:pt>
                <c:pt idx="2">
                  <c:v>Кравченко Никита</c:v>
                </c:pt>
                <c:pt idx="3">
                  <c:v>Рожкевич Анатоли</c:v>
                </c:pt>
                <c:pt idx="4">
                  <c:v>Ткаченко Тамара</c:v>
                </c:pt>
                <c:pt idx="5">
                  <c:v>Прутян Евгений</c:v>
                </c:pt>
              </c:strCache>
            </c:strRef>
          </c:cat>
          <c:val>
            <c:numRef>
              <c:f>'6 класс'!$C$9:$C$14</c:f>
              <c:numCache>
                <c:formatCode>General</c:formatCode>
                <c:ptCount val="6"/>
                <c:pt idx="0">
                  <c:v>155</c:v>
                </c:pt>
                <c:pt idx="1">
                  <c:v>157</c:v>
                </c:pt>
                <c:pt idx="2">
                  <c:v>139</c:v>
                </c:pt>
                <c:pt idx="3">
                  <c:v>106</c:v>
                </c:pt>
                <c:pt idx="4">
                  <c:v>33</c:v>
                </c:pt>
                <c:pt idx="5">
                  <c:v>43</c:v>
                </c:pt>
              </c:numCache>
            </c:numRef>
          </c:val>
        </c:ser>
        <c:ser>
          <c:idx val="1"/>
          <c:order val="1"/>
          <c:tx>
            <c:strRef>
              <c:f>'6 класс'!$D$8</c:f>
              <c:strCache>
                <c:ptCount val="1"/>
                <c:pt idx="0">
                  <c:v>входной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класс'!$B$9:$B$14</c:f>
              <c:strCache>
                <c:ptCount val="6"/>
                <c:pt idx="0">
                  <c:v>Бондарева Валерия</c:v>
                </c:pt>
                <c:pt idx="1">
                  <c:v>Бучковец Анастасия</c:v>
                </c:pt>
                <c:pt idx="2">
                  <c:v>Кравченко Никита</c:v>
                </c:pt>
                <c:pt idx="3">
                  <c:v>Рожкевич Анатоли</c:v>
                </c:pt>
                <c:pt idx="4">
                  <c:v>Ткаченко Тамара</c:v>
                </c:pt>
                <c:pt idx="5">
                  <c:v>Прутян Евгений</c:v>
                </c:pt>
              </c:strCache>
            </c:strRef>
          </c:cat>
          <c:val>
            <c:numRef>
              <c:f>'6 класс'!$D$9:$D$14</c:f>
              <c:numCache>
                <c:formatCode>General</c:formatCode>
                <c:ptCount val="6"/>
                <c:pt idx="0">
                  <c:v>152</c:v>
                </c:pt>
                <c:pt idx="1">
                  <c:v>137</c:v>
                </c:pt>
                <c:pt idx="2">
                  <c:v>110</c:v>
                </c:pt>
                <c:pt idx="3">
                  <c:v>97</c:v>
                </c:pt>
                <c:pt idx="4">
                  <c:v>32</c:v>
                </c:pt>
                <c:pt idx="5">
                  <c:v>40</c:v>
                </c:pt>
              </c:numCache>
            </c:numRef>
          </c:val>
        </c:ser>
        <c:ser>
          <c:idx val="2"/>
          <c:order val="2"/>
          <c:tx>
            <c:strRef>
              <c:f>'6 класс'!$E$8</c:f>
              <c:strCache>
                <c:ptCount val="1"/>
                <c:pt idx="0">
                  <c:v>1 чтв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класс'!$B$9:$B$14</c:f>
              <c:strCache>
                <c:ptCount val="6"/>
                <c:pt idx="0">
                  <c:v>Бондарева Валерия</c:v>
                </c:pt>
                <c:pt idx="1">
                  <c:v>Бучковец Анастасия</c:v>
                </c:pt>
                <c:pt idx="2">
                  <c:v>Кравченко Никита</c:v>
                </c:pt>
                <c:pt idx="3">
                  <c:v>Рожкевич Анатоли</c:v>
                </c:pt>
                <c:pt idx="4">
                  <c:v>Ткаченко Тамара</c:v>
                </c:pt>
                <c:pt idx="5">
                  <c:v>Прутян Евгений</c:v>
                </c:pt>
              </c:strCache>
            </c:strRef>
          </c:cat>
          <c:val>
            <c:numRef>
              <c:f>'6 класс'!$E$9:$E$14</c:f>
              <c:numCache>
                <c:formatCode>General</c:formatCode>
                <c:ptCount val="6"/>
                <c:pt idx="0">
                  <c:v>160</c:v>
                </c:pt>
                <c:pt idx="1">
                  <c:v>142</c:v>
                </c:pt>
                <c:pt idx="2">
                  <c:v>120</c:v>
                </c:pt>
                <c:pt idx="3">
                  <c:v>103</c:v>
                </c:pt>
                <c:pt idx="4">
                  <c:v>35</c:v>
                </c:pt>
                <c:pt idx="5">
                  <c:v>42</c:v>
                </c:pt>
              </c:numCache>
            </c:numRef>
          </c:val>
        </c:ser>
        <c:ser>
          <c:idx val="3"/>
          <c:order val="3"/>
          <c:tx>
            <c:strRef>
              <c:f>'6 класс'!$F$8</c:f>
              <c:strCache>
                <c:ptCount val="1"/>
                <c:pt idx="0">
                  <c:v>2 чтв</c:v>
                </c:pt>
              </c:strCache>
            </c:strRef>
          </c:tx>
          <c:cat>
            <c:strRef>
              <c:f>'6 класс'!$B$9:$B$14</c:f>
              <c:strCache>
                <c:ptCount val="6"/>
                <c:pt idx="0">
                  <c:v>Бондарева Валерия</c:v>
                </c:pt>
                <c:pt idx="1">
                  <c:v>Бучковец Анастасия</c:v>
                </c:pt>
                <c:pt idx="2">
                  <c:v>Кравченко Никита</c:v>
                </c:pt>
                <c:pt idx="3">
                  <c:v>Рожкевич Анатоли</c:v>
                </c:pt>
                <c:pt idx="4">
                  <c:v>Ткаченко Тамара</c:v>
                </c:pt>
                <c:pt idx="5">
                  <c:v>Прутян Евгений</c:v>
                </c:pt>
              </c:strCache>
            </c:strRef>
          </c:cat>
          <c:val>
            <c:numRef>
              <c:f>'6 класс'!$F$9:$F$14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'6 класс'!$G$8</c:f>
              <c:strCache>
                <c:ptCount val="1"/>
                <c:pt idx="0">
                  <c:v>3 чтв</c:v>
                </c:pt>
              </c:strCache>
            </c:strRef>
          </c:tx>
          <c:cat>
            <c:strRef>
              <c:f>'6 класс'!$B$9:$B$14</c:f>
              <c:strCache>
                <c:ptCount val="6"/>
                <c:pt idx="0">
                  <c:v>Бондарева Валерия</c:v>
                </c:pt>
                <c:pt idx="1">
                  <c:v>Бучковец Анастасия</c:v>
                </c:pt>
                <c:pt idx="2">
                  <c:v>Кравченко Никита</c:v>
                </c:pt>
                <c:pt idx="3">
                  <c:v>Рожкевич Анатоли</c:v>
                </c:pt>
                <c:pt idx="4">
                  <c:v>Ткаченко Тамара</c:v>
                </c:pt>
                <c:pt idx="5">
                  <c:v>Прутян Евгений</c:v>
                </c:pt>
              </c:strCache>
            </c:strRef>
          </c:cat>
          <c:val>
            <c:numRef>
              <c:f>'6 класс'!$G$9:$G$14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tx>
            <c:strRef>
              <c:f>'6 класс'!$H$8</c:f>
              <c:strCache>
                <c:ptCount val="1"/>
                <c:pt idx="0">
                  <c:v>4 чтв</c:v>
                </c:pt>
              </c:strCache>
            </c:strRef>
          </c:tx>
          <c:cat>
            <c:strRef>
              <c:f>'6 класс'!$B$9:$B$14</c:f>
              <c:strCache>
                <c:ptCount val="6"/>
                <c:pt idx="0">
                  <c:v>Бондарева Валерия</c:v>
                </c:pt>
                <c:pt idx="1">
                  <c:v>Бучковец Анастасия</c:v>
                </c:pt>
                <c:pt idx="2">
                  <c:v>Кравченко Никита</c:v>
                </c:pt>
                <c:pt idx="3">
                  <c:v>Рожкевич Анатоли</c:v>
                </c:pt>
                <c:pt idx="4">
                  <c:v>Ткаченко Тамара</c:v>
                </c:pt>
                <c:pt idx="5">
                  <c:v>Прутян Евгений</c:v>
                </c:pt>
              </c:strCache>
            </c:strRef>
          </c:cat>
          <c:val>
            <c:numRef>
              <c:f>'6 класс'!$H$9:$H$14</c:f>
              <c:numCache>
                <c:formatCode>General</c:formatCode>
                <c:ptCount val="6"/>
              </c:numCache>
            </c:numRef>
          </c:val>
        </c:ser>
        <c:shape val="box"/>
        <c:axId val="77816576"/>
        <c:axId val="77818112"/>
        <c:axId val="0"/>
      </c:bar3DChart>
      <c:catAx>
        <c:axId val="77816576"/>
        <c:scaling>
          <c:orientation val="minMax"/>
        </c:scaling>
        <c:axPos val="b"/>
        <c:numFmt formatCode="General" sourceLinked="0"/>
        <c:tickLblPos val="nextTo"/>
        <c:crossAx val="77818112"/>
        <c:crosses val="autoZero"/>
        <c:auto val="1"/>
        <c:lblAlgn val="ctr"/>
        <c:lblOffset val="100"/>
      </c:catAx>
      <c:valAx>
        <c:axId val="77818112"/>
        <c:scaling>
          <c:orientation val="minMax"/>
        </c:scaling>
        <c:axPos val="l"/>
        <c:majorGridlines/>
        <c:numFmt formatCode="General" sourceLinked="1"/>
        <c:tickLblPos val="nextTo"/>
        <c:crossAx val="7781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63791538401819"/>
          <c:y val="1.6538082002399961E-2"/>
          <c:w val="0.31174255666443584"/>
          <c:h val="0.26460931203839938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'6 класс'!$K$2</c:f>
              <c:strCache>
                <c:ptCount val="1"/>
                <c:pt idx="0">
                  <c:v>"2"</c:v>
                </c:pt>
              </c:strCache>
            </c:strRef>
          </c:tx>
          <c:spPr>
            <a:solidFill>
              <a:schemeClr val="tx2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класс'!$J$3:$J$5</c:f>
              <c:strCache>
                <c:ptCount val="3"/>
                <c:pt idx="0">
                  <c:v>на конец 5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'6 класс'!$K$3:$K$5</c:f>
              <c:numCache>
                <c:formatCode>0%</c:formatCode>
                <c:ptCount val="3"/>
                <c:pt idx="0">
                  <c:v>0.33333333333333331</c:v>
                </c:pt>
                <c:pt idx="1">
                  <c:v>0.5</c:v>
                </c:pt>
                <c:pt idx="2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'6 класс'!$L$2</c:f>
              <c:strCache>
                <c:ptCount val="1"/>
                <c:pt idx="0">
                  <c:v>"3"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класс'!$J$3:$J$5</c:f>
              <c:strCache>
                <c:ptCount val="3"/>
                <c:pt idx="0">
                  <c:v>на конец 5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'6 класс'!$L$3:$L$5</c:f>
              <c:numCache>
                <c:formatCode>0%</c:formatCode>
                <c:ptCount val="3"/>
                <c:pt idx="0">
                  <c:v>0.16666666666666666</c:v>
                </c:pt>
                <c:pt idx="1">
                  <c:v>0.16666666666666666</c:v>
                </c:pt>
                <c:pt idx="2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'6 класс'!$M$2</c:f>
              <c:strCache>
                <c:ptCount val="1"/>
                <c:pt idx="0">
                  <c:v>"4"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класс'!$J$3:$J$5</c:f>
              <c:strCache>
                <c:ptCount val="3"/>
                <c:pt idx="0">
                  <c:v>на конец 5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'6 класс'!$M$3:$M$5</c:f>
              <c:numCache>
                <c:formatCode>0%</c:formatCode>
                <c:ptCount val="3"/>
                <c:pt idx="0">
                  <c:v>0.16666666666666666</c:v>
                </c:pt>
                <c:pt idx="1">
                  <c:v>0.16666666666666666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'6 класс'!$N$2</c:f>
              <c:strCache>
                <c:ptCount val="1"/>
                <c:pt idx="0">
                  <c:v>"5"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класс'!$J$3:$J$5</c:f>
              <c:strCache>
                <c:ptCount val="3"/>
                <c:pt idx="0">
                  <c:v>на конец 5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'6 класс'!$N$3:$N$5</c:f>
              <c:numCache>
                <c:formatCode>0%</c:formatCode>
                <c:ptCount val="3"/>
                <c:pt idx="0">
                  <c:v>0.33333333333333331</c:v>
                </c:pt>
                <c:pt idx="1">
                  <c:v>0.16666666666666666</c:v>
                </c:pt>
                <c:pt idx="2">
                  <c:v>0.33333333333333331</c:v>
                </c:pt>
              </c:numCache>
            </c:numRef>
          </c:val>
        </c:ser>
        <c:shape val="box"/>
        <c:axId val="77846400"/>
        <c:axId val="77847936"/>
        <c:axId val="0"/>
      </c:bar3DChart>
      <c:catAx>
        <c:axId val="77846400"/>
        <c:scaling>
          <c:orientation val="minMax"/>
        </c:scaling>
        <c:axPos val="b"/>
        <c:numFmt formatCode="General" sourceLinked="0"/>
        <c:tickLblPos val="nextTo"/>
        <c:crossAx val="77847936"/>
        <c:crosses val="autoZero"/>
        <c:auto val="1"/>
        <c:lblAlgn val="ctr"/>
        <c:lblOffset val="100"/>
      </c:catAx>
      <c:valAx>
        <c:axId val="77847936"/>
        <c:scaling>
          <c:orientation val="minMax"/>
        </c:scaling>
        <c:axPos val="l"/>
        <c:majorGridlines/>
        <c:numFmt formatCode="0%" sourceLinked="1"/>
        <c:tickLblPos val="nextTo"/>
        <c:crossAx val="7784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22058823529416"/>
          <c:y val="1.9305019305019305E-2"/>
          <c:w val="8.2720588235294115E-2"/>
          <c:h val="0.38610038610038611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21572536766237588"/>
          <c:y val="5.1400554097404488E-2"/>
          <c:w val="0.76735308086489185"/>
          <c:h val="0.59487314085739185"/>
        </c:manualLayout>
      </c:layout>
      <c:bar3DChart>
        <c:barDir val="col"/>
        <c:grouping val="clustered"/>
        <c:ser>
          <c:idx val="0"/>
          <c:order val="0"/>
          <c:tx>
            <c:strRef>
              <c:f>'6 класс'!$P$4</c:f>
              <c:strCache>
                <c:ptCount val="1"/>
                <c:pt idx="0">
                  <c:v>ниже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класс'!$Q$2:$S$2</c:f>
              <c:strCache>
                <c:ptCount val="3"/>
                <c:pt idx="0">
                  <c:v>на конец 5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'6 класс'!$Q$4:$S$4</c:f>
              <c:numCache>
                <c:formatCode>0%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'6 класс'!$P$5</c:f>
              <c:strCache>
                <c:ptCount val="1"/>
                <c:pt idx="0">
                  <c:v>выше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'6 класс'!$Q$2:$S$2</c:f>
              <c:strCache>
                <c:ptCount val="3"/>
                <c:pt idx="0">
                  <c:v>на конец 5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'6 класс'!$Q$5:$S$5</c:f>
              <c:numCache>
                <c:formatCode>0%</c:formatCode>
                <c:ptCount val="3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</c:numCache>
            </c:numRef>
          </c:val>
        </c:ser>
        <c:shape val="box"/>
        <c:axId val="77890304"/>
        <c:axId val="77891840"/>
        <c:axId val="0"/>
      </c:bar3DChart>
      <c:catAx>
        <c:axId val="77890304"/>
        <c:scaling>
          <c:orientation val="minMax"/>
        </c:scaling>
        <c:axPos val="b"/>
        <c:numFmt formatCode="General" sourceLinked="0"/>
        <c:tickLblPos val="nextTo"/>
        <c:crossAx val="77891840"/>
        <c:crosses val="autoZero"/>
        <c:auto val="1"/>
        <c:lblAlgn val="ctr"/>
        <c:lblOffset val="100"/>
      </c:catAx>
      <c:valAx>
        <c:axId val="77891840"/>
        <c:scaling>
          <c:orientation val="minMax"/>
        </c:scaling>
        <c:axPos val="l"/>
        <c:majorGridlines/>
        <c:numFmt formatCode="0%" sourceLinked="1"/>
        <c:tickLblPos val="nextTo"/>
        <c:crossAx val="77890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46750566914467"/>
          <c:y val="3.2710280373831772E-2"/>
          <c:w val="0.14889200318028964"/>
          <c:h val="0.2102803738317757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'1класс '!$K$2</c:f>
              <c:strCache>
                <c:ptCount val="1"/>
                <c:pt idx="0">
                  <c:v>"2"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'1класс '!$J$3:$J$8</c:f>
              <c:strCache>
                <c:ptCount val="6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'1класс '!$K$3:$K$8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'1класс '!$L$2</c:f>
              <c:strCache>
                <c:ptCount val="1"/>
                <c:pt idx="0">
                  <c:v>"3"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'!$J$3:$J$8</c:f>
              <c:strCache>
                <c:ptCount val="6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'1класс '!$L$3:$L$8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'1класс '!$M$2</c:f>
              <c:strCache>
                <c:ptCount val="1"/>
                <c:pt idx="0">
                  <c:v>"4"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'!$J$3:$J$8</c:f>
              <c:strCache>
                <c:ptCount val="6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'1класс '!$M$3:$M$8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'1класс '!$N$2</c:f>
              <c:strCache>
                <c:ptCount val="1"/>
                <c:pt idx="0">
                  <c:v>"5"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'1класс '!$J$3:$J$8</c:f>
              <c:strCache>
                <c:ptCount val="6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'1класс '!$N$3:$N$8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59774848"/>
        <c:axId val="59776384"/>
        <c:axId val="0"/>
      </c:bar3DChart>
      <c:catAx>
        <c:axId val="59774848"/>
        <c:scaling>
          <c:orientation val="minMax"/>
        </c:scaling>
        <c:axPos val="b"/>
        <c:numFmt formatCode="General" sourceLinked="0"/>
        <c:tickLblPos val="nextTo"/>
        <c:crossAx val="59776384"/>
        <c:crosses val="autoZero"/>
        <c:auto val="1"/>
        <c:lblAlgn val="ctr"/>
        <c:lblOffset val="100"/>
      </c:catAx>
      <c:valAx>
        <c:axId val="59776384"/>
        <c:scaling>
          <c:orientation val="minMax"/>
        </c:scaling>
        <c:axPos val="l"/>
        <c:majorGridlines/>
        <c:numFmt formatCode="0%" sourceLinked="1"/>
        <c:tickLblPos val="nextTo"/>
        <c:crossAx val="59774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49673542873253"/>
          <c:y val="4.0760869565217392E-2"/>
          <c:w val="0.97314136352790603"/>
          <c:h val="0.37771739130434784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14366303007304809"/>
          <c:y val="5.1400554097404488E-2"/>
          <c:w val="0.85633696992695008"/>
          <c:h val="0.74275845727617584"/>
        </c:manualLayout>
      </c:layout>
      <c:bar3DChart>
        <c:barDir val="col"/>
        <c:grouping val="clustered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59818368"/>
        <c:axId val="59819904"/>
        <c:axId val="0"/>
      </c:bar3DChart>
      <c:catAx>
        <c:axId val="59818368"/>
        <c:scaling>
          <c:orientation val="minMax"/>
        </c:scaling>
        <c:axPos val="b"/>
        <c:numFmt formatCode="General" sourceLinked="0"/>
        <c:tickLblPos val="nextTo"/>
        <c:crossAx val="59819904"/>
        <c:crosses val="autoZero"/>
        <c:auto val="1"/>
        <c:lblAlgn val="ctr"/>
        <c:lblOffset val="100"/>
      </c:catAx>
      <c:valAx>
        <c:axId val="59819904"/>
        <c:scaling>
          <c:orientation val="minMax"/>
        </c:scaling>
        <c:axPos val="l"/>
        <c:majorGridlines/>
        <c:numFmt formatCode="General" sourceLinked="1"/>
        <c:tickLblPos val="nextTo"/>
        <c:crossAx val="5981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918854415274459"/>
          <c:y val="0.4375"/>
          <c:w val="0.98090692124105006"/>
          <c:h val="0.56793478260869568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5.3173951270979458E-2"/>
          <c:y val="4.5147482887425573E-2"/>
          <c:w val="0.94213727750532461"/>
          <c:h val="0.80704655760128763"/>
        </c:manualLayout>
      </c:layout>
      <c:bar3DChart>
        <c:barDir val="col"/>
        <c:grouping val="clustered"/>
        <c:ser>
          <c:idx val="0"/>
          <c:order val="0"/>
          <c:tx>
            <c:strRef>
              <c:f>'2 класс'!$C$8</c:f>
              <c:strCache>
                <c:ptCount val="1"/>
                <c:pt idx="0">
                  <c:v>на конец 1 класса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класс'!$B$9:$B$34</c:f>
              <c:strCache>
                <c:ptCount val="26"/>
                <c:pt idx="0">
                  <c:v>Авербах Павел</c:v>
                </c:pt>
                <c:pt idx="1">
                  <c:v>Барков Никита</c:v>
                </c:pt>
                <c:pt idx="2">
                  <c:v>Басырова Арзы</c:v>
                </c:pt>
                <c:pt idx="3">
                  <c:v>Бахтина Кира</c:v>
                </c:pt>
                <c:pt idx="4">
                  <c:v>Беляков Алексей</c:v>
                </c:pt>
                <c:pt idx="5">
                  <c:v>Большаков Сергей</c:v>
                </c:pt>
                <c:pt idx="6">
                  <c:v>Булах Полина</c:v>
                </c:pt>
                <c:pt idx="7">
                  <c:v>Вислоушкин Юрий</c:v>
                </c:pt>
                <c:pt idx="8">
                  <c:v>Власюк Данила</c:v>
                </c:pt>
                <c:pt idx="9">
                  <c:v>Власов Даниил</c:v>
                </c:pt>
                <c:pt idx="10">
                  <c:v>Гребеник Владислав</c:v>
                </c:pt>
                <c:pt idx="11">
                  <c:v>Дженгазиев Алим</c:v>
                </c:pt>
                <c:pt idx="12">
                  <c:v>Керимова Мавиле</c:v>
                </c:pt>
                <c:pt idx="13">
                  <c:v>Корецкий Ярослав</c:v>
                </c:pt>
                <c:pt idx="14">
                  <c:v>Ломахова Любовь</c:v>
                </c:pt>
                <c:pt idx="15">
                  <c:v>Малярчук Ольга</c:v>
                </c:pt>
                <c:pt idx="16">
                  <c:v>Малыхин Алексей</c:v>
                </c:pt>
                <c:pt idx="17">
                  <c:v>Мочалин Владислав</c:v>
                </c:pt>
                <c:pt idx="18">
                  <c:v>Осинкина Надежда</c:v>
                </c:pt>
                <c:pt idx="19">
                  <c:v>Перфильева Анна</c:v>
                </c:pt>
                <c:pt idx="20">
                  <c:v>Радченко Фёдор</c:v>
                </c:pt>
                <c:pt idx="21">
                  <c:v>Расин Александр</c:v>
                </c:pt>
                <c:pt idx="22">
                  <c:v>Русанова Анастасия</c:v>
                </c:pt>
                <c:pt idx="23">
                  <c:v>Самарцев Сергей</c:v>
                </c:pt>
                <c:pt idx="24">
                  <c:v>Таранец Андрей</c:v>
                </c:pt>
                <c:pt idx="25">
                  <c:v>Шкраболюк Лиза</c:v>
                </c:pt>
              </c:strCache>
            </c:strRef>
          </c:cat>
          <c:val>
            <c:numRef>
              <c:f>'2 класс'!$C$9:$C$34</c:f>
              <c:numCache>
                <c:formatCode>General</c:formatCode>
                <c:ptCount val="26"/>
                <c:pt idx="0">
                  <c:v>31</c:v>
                </c:pt>
                <c:pt idx="1">
                  <c:v>30</c:v>
                </c:pt>
                <c:pt idx="2">
                  <c:v>27</c:v>
                </c:pt>
                <c:pt idx="3">
                  <c:v>28</c:v>
                </c:pt>
                <c:pt idx="4">
                  <c:v>24</c:v>
                </c:pt>
                <c:pt idx="5">
                  <c:v>70</c:v>
                </c:pt>
                <c:pt idx="6">
                  <c:v>25</c:v>
                </c:pt>
                <c:pt idx="7">
                  <c:v>60</c:v>
                </c:pt>
                <c:pt idx="8">
                  <c:v>30</c:v>
                </c:pt>
                <c:pt idx="9">
                  <c:v>30</c:v>
                </c:pt>
                <c:pt idx="10">
                  <c:v>44</c:v>
                </c:pt>
                <c:pt idx="11">
                  <c:v>32</c:v>
                </c:pt>
                <c:pt idx="12">
                  <c:v>27</c:v>
                </c:pt>
                <c:pt idx="13">
                  <c:v>35</c:v>
                </c:pt>
                <c:pt idx="14">
                  <c:v>35</c:v>
                </c:pt>
                <c:pt idx="15">
                  <c:v>60</c:v>
                </c:pt>
                <c:pt idx="16">
                  <c:v>30</c:v>
                </c:pt>
                <c:pt idx="17">
                  <c:v>35</c:v>
                </c:pt>
                <c:pt idx="18">
                  <c:v>30</c:v>
                </c:pt>
                <c:pt idx="19">
                  <c:v>48</c:v>
                </c:pt>
                <c:pt idx="21">
                  <c:v>97</c:v>
                </c:pt>
                <c:pt idx="22">
                  <c:v>20</c:v>
                </c:pt>
                <c:pt idx="23">
                  <c:v>40</c:v>
                </c:pt>
                <c:pt idx="24">
                  <c:v>40</c:v>
                </c:pt>
                <c:pt idx="25">
                  <c:v>55</c:v>
                </c:pt>
              </c:numCache>
            </c:numRef>
          </c:val>
        </c:ser>
        <c:ser>
          <c:idx val="1"/>
          <c:order val="1"/>
          <c:tx>
            <c:strRef>
              <c:f>'2 класс'!$D$8</c:f>
              <c:strCache>
                <c:ptCount val="1"/>
                <c:pt idx="0">
                  <c:v>входной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класс'!$B$9:$B$34</c:f>
              <c:strCache>
                <c:ptCount val="26"/>
                <c:pt idx="0">
                  <c:v>Авербах Павел</c:v>
                </c:pt>
                <c:pt idx="1">
                  <c:v>Барков Никита</c:v>
                </c:pt>
                <c:pt idx="2">
                  <c:v>Басырова Арзы</c:v>
                </c:pt>
                <c:pt idx="3">
                  <c:v>Бахтина Кира</c:v>
                </c:pt>
                <c:pt idx="4">
                  <c:v>Беляков Алексей</c:v>
                </c:pt>
                <c:pt idx="5">
                  <c:v>Большаков Сергей</c:v>
                </c:pt>
                <c:pt idx="6">
                  <c:v>Булах Полина</c:v>
                </c:pt>
                <c:pt idx="7">
                  <c:v>Вислоушкин Юрий</c:v>
                </c:pt>
                <c:pt idx="8">
                  <c:v>Власюк Данила</c:v>
                </c:pt>
                <c:pt idx="9">
                  <c:v>Власов Даниил</c:v>
                </c:pt>
                <c:pt idx="10">
                  <c:v>Гребеник Владислав</c:v>
                </c:pt>
                <c:pt idx="11">
                  <c:v>Дженгазиев Алим</c:v>
                </c:pt>
                <c:pt idx="12">
                  <c:v>Керимова Мавиле</c:v>
                </c:pt>
                <c:pt idx="13">
                  <c:v>Корецкий Ярослав</c:v>
                </c:pt>
                <c:pt idx="14">
                  <c:v>Ломахова Любовь</c:v>
                </c:pt>
                <c:pt idx="15">
                  <c:v>Малярчук Ольга</c:v>
                </c:pt>
                <c:pt idx="16">
                  <c:v>Малыхин Алексей</c:v>
                </c:pt>
                <c:pt idx="17">
                  <c:v>Мочалин Владислав</c:v>
                </c:pt>
                <c:pt idx="18">
                  <c:v>Осинкина Надежда</c:v>
                </c:pt>
                <c:pt idx="19">
                  <c:v>Перфильева Анна</c:v>
                </c:pt>
                <c:pt idx="20">
                  <c:v>Радченко Фёдор</c:v>
                </c:pt>
                <c:pt idx="21">
                  <c:v>Расин Александр</c:v>
                </c:pt>
                <c:pt idx="22">
                  <c:v>Русанова Анастасия</c:v>
                </c:pt>
                <c:pt idx="23">
                  <c:v>Самарцев Сергей</c:v>
                </c:pt>
                <c:pt idx="24">
                  <c:v>Таранец Андрей</c:v>
                </c:pt>
                <c:pt idx="25">
                  <c:v>Шкраболюк Лиза</c:v>
                </c:pt>
              </c:strCache>
            </c:strRef>
          </c:cat>
          <c:val>
            <c:numRef>
              <c:f>'2 класс'!$D$9:$D$34</c:f>
              <c:numCache>
                <c:formatCode>General</c:formatCode>
                <c:ptCount val="26"/>
                <c:pt idx="0">
                  <c:v>36</c:v>
                </c:pt>
                <c:pt idx="1">
                  <c:v>38</c:v>
                </c:pt>
                <c:pt idx="2">
                  <c:v>31</c:v>
                </c:pt>
                <c:pt idx="3">
                  <c:v>54</c:v>
                </c:pt>
                <c:pt idx="4">
                  <c:v>21</c:v>
                </c:pt>
                <c:pt idx="5">
                  <c:v>72</c:v>
                </c:pt>
                <c:pt idx="6">
                  <c:v>30</c:v>
                </c:pt>
                <c:pt idx="7">
                  <c:v>81</c:v>
                </c:pt>
                <c:pt idx="8">
                  <c:v>44</c:v>
                </c:pt>
                <c:pt idx="10">
                  <c:v>70</c:v>
                </c:pt>
                <c:pt idx="11">
                  <c:v>34</c:v>
                </c:pt>
                <c:pt idx="12">
                  <c:v>37</c:v>
                </c:pt>
                <c:pt idx="13">
                  <c:v>54</c:v>
                </c:pt>
                <c:pt idx="14">
                  <c:v>46</c:v>
                </c:pt>
                <c:pt idx="15">
                  <c:v>73</c:v>
                </c:pt>
                <c:pt idx="16">
                  <c:v>36</c:v>
                </c:pt>
                <c:pt idx="17">
                  <c:v>29</c:v>
                </c:pt>
                <c:pt idx="18">
                  <c:v>31</c:v>
                </c:pt>
                <c:pt idx="19">
                  <c:v>41</c:v>
                </c:pt>
                <c:pt idx="20">
                  <c:v>76</c:v>
                </c:pt>
                <c:pt idx="21">
                  <c:v>61</c:v>
                </c:pt>
                <c:pt idx="22">
                  <c:v>35</c:v>
                </c:pt>
                <c:pt idx="23">
                  <c:v>31</c:v>
                </c:pt>
                <c:pt idx="24">
                  <c:v>23</c:v>
                </c:pt>
                <c:pt idx="25">
                  <c:v>49</c:v>
                </c:pt>
              </c:numCache>
            </c:numRef>
          </c:val>
        </c:ser>
        <c:ser>
          <c:idx val="2"/>
          <c:order val="2"/>
          <c:tx>
            <c:strRef>
              <c:f>'2 класс'!$E$8</c:f>
              <c:strCache>
                <c:ptCount val="1"/>
                <c:pt idx="0">
                  <c:v>1 чтв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класс'!$B$9:$B$34</c:f>
              <c:strCache>
                <c:ptCount val="26"/>
                <c:pt idx="0">
                  <c:v>Авербах Павел</c:v>
                </c:pt>
                <c:pt idx="1">
                  <c:v>Барков Никита</c:v>
                </c:pt>
                <c:pt idx="2">
                  <c:v>Басырова Арзы</c:v>
                </c:pt>
                <c:pt idx="3">
                  <c:v>Бахтина Кира</c:v>
                </c:pt>
                <c:pt idx="4">
                  <c:v>Беляков Алексей</c:v>
                </c:pt>
                <c:pt idx="5">
                  <c:v>Большаков Сергей</c:v>
                </c:pt>
                <c:pt idx="6">
                  <c:v>Булах Полина</c:v>
                </c:pt>
                <c:pt idx="7">
                  <c:v>Вислоушкин Юрий</c:v>
                </c:pt>
                <c:pt idx="8">
                  <c:v>Власюк Данила</c:v>
                </c:pt>
                <c:pt idx="9">
                  <c:v>Власов Даниил</c:v>
                </c:pt>
                <c:pt idx="10">
                  <c:v>Гребеник Владислав</c:v>
                </c:pt>
                <c:pt idx="11">
                  <c:v>Дженгазиев Алим</c:v>
                </c:pt>
                <c:pt idx="12">
                  <c:v>Керимова Мавиле</c:v>
                </c:pt>
                <c:pt idx="13">
                  <c:v>Корецкий Ярослав</c:v>
                </c:pt>
                <c:pt idx="14">
                  <c:v>Ломахова Любовь</c:v>
                </c:pt>
                <c:pt idx="15">
                  <c:v>Малярчук Ольга</c:v>
                </c:pt>
                <c:pt idx="16">
                  <c:v>Малыхин Алексей</c:v>
                </c:pt>
                <c:pt idx="17">
                  <c:v>Мочалин Владислав</c:v>
                </c:pt>
                <c:pt idx="18">
                  <c:v>Осинкина Надежда</c:v>
                </c:pt>
                <c:pt idx="19">
                  <c:v>Перфильева Анна</c:v>
                </c:pt>
                <c:pt idx="20">
                  <c:v>Радченко Фёдор</c:v>
                </c:pt>
                <c:pt idx="21">
                  <c:v>Расин Александр</c:v>
                </c:pt>
                <c:pt idx="22">
                  <c:v>Русанова Анастасия</c:v>
                </c:pt>
                <c:pt idx="23">
                  <c:v>Самарцев Сергей</c:v>
                </c:pt>
                <c:pt idx="24">
                  <c:v>Таранец Андрей</c:v>
                </c:pt>
                <c:pt idx="25">
                  <c:v>Шкраболюк Лиза</c:v>
                </c:pt>
              </c:strCache>
            </c:strRef>
          </c:cat>
          <c:val>
            <c:numRef>
              <c:f>'2 класс'!$E$9:$E$34</c:f>
              <c:numCache>
                <c:formatCode>General</c:formatCode>
                <c:ptCount val="26"/>
                <c:pt idx="0">
                  <c:v>40</c:v>
                </c:pt>
                <c:pt idx="1">
                  <c:v>40</c:v>
                </c:pt>
                <c:pt idx="2">
                  <c:v>41</c:v>
                </c:pt>
                <c:pt idx="3">
                  <c:v>50</c:v>
                </c:pt>
                <c:pt idx="4">
                  <c:v>23</c:v>
                </c:pt>
                <c:pt idx="5">
                  <c:v>66</c:v>
                </c:pt>
                <c:pt idx="6">
                  <c:v>30</c:v>
                </c:pt>
                <c:pt idx="7">
                  <c:v>71</c:v>
                </c:pt>
                <c:pt idx="8">
                  <c:v>48</c:v>
                </c:pt>
                <c:pt idx="10">
                  <c:v>79</c:v>
                </c:pt>
                <c:pt idx="11">
                  <c:v>66</c:v>
                </c:pt>
                <c:pt idx="12">
                  <c:v>38</c:v>
                </c:pt>
                <c:pt idx="13">
                  <c:v>56</c:v>
                </c:pt>
                <c:pt idx="14">
                  <c:v>33</c:v>
                </c:pt>
                <c:pt idx="15">
                  <c:v>78</c:v>
                </c:pt>
                <c:pt idx="16">
                  <c:v>36</c:v>
                </c:pt>
                <c:pt idx="17">
                  <c:v>39</c:v>
                </c:pt>
                <c:pt idx="18">
                  <c:v>38</c:v>
                </c:pt>
                <c:pt idx="19">
                  <c:v>43</c:v>
                </c:pt>
                <c:pt idx="20">
                  <c:v>77</c:v>
                </c:pt>
                <c:pt idx="21">
                  <c:v>83</c:v>
                </c:pt>
                <c:pt idx="22">
                  <c:v>40</c:v>
                </c:pt>
                <c:pt idx="23">
                  <c:v>31</c:v>
                </c:pt>
                <c:pt idx="24">
                  <c:v>27</c:v>
                </c:pt>
                <c:pt idx="25">
                  <c:v>52</c:v>
                </c:pt>
              </c:numCache>
            </c:numRef>
          </c:val>
        </c:ser>
        <c:ser>
          <c:idx val="3"/>
          <c:order val="3"/>
          <c:tx>
            <c:strRef>
              <c:f>'2 класс'!$F$8</c:f>
              <c:strCache>
                <c:ptCount val="1"/>
                <c:pt idx="0">
                  <c:v>2 чтв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класс'!$B$9:$B$34</c:f>
              <c:strCache>
                <c:ptCount val="26"/>
                <c:pt idx="0">
                  <c:v>Авербах Павел</c:v>
                </c:pt>
                <c:pt idx="1">
                  <c:v>Барков Никита</c:v>
                </c:pt>
                <c:pt idx="2">
                  <c:v>Басырова Арзы</c:v>
                </c:pt>
                <c:pt idx="3">
                  <c:v>Бахтина Кира</c:v>
                </c:pt>
                <c:pt idx="4">
                  <c:v>Беляков Алексей</c:v>
                </c:pt>
                <c:pt idx="5">
                  <c:v>Большаков Сергей</c:v>
                </c:pt>
                <c:pt idx="6">
                  <c:v>Булах Полина</c:v>
                </c:pt>
                <c:pt idx="7">
                  <c:v>Вислоушкин Юрий</c:v>
                </c:pt>
                <c:pt idx="8">
                  <c:v>Власюк Данила</c:v>
                </c:pt>
                <c:pt idx="9">
                  <c:v>Власов Даниил</c:v>
                </c:pt>
                <c:pt idx="10">
                  <c:v>Гребеник Владислав</c:v>
                </c:pt>
                <c:pt idx="11">
                  <c:v>Дженгазиев Алим</c:v>
                </c:pt>
                <c:pt idx="12">
                  <c:v>Керимова Мавиле</c:v>
                </c:pt>
                <c:pt idx="13">
                  <c:v>Корецкий Ярослав</c:v>
                </c:pt>
                <c:pt idx="14">
                  <c:v>Ломахова Любовь</c:v>
                </c:pt>
                <c:pt idx="15">
                  <c:v>Малярчук Ольга</c:v>
                </c:pt>
                <c:pt idx="16">
                  <c:v>Малыхин Алексей</c:v>
                </c:pt>
                <c:pt idx="17">
                  <c:v>Мочалин Владислав</c:v>
                </c:pt>
                <c:pt idx="18">
                  <c:v>Осинкина Надежда</c:v>
                </c:pt>
                <c:pt idx="19">
                  <c:v>Перфильева Анна</c:v>
                </c:pt>
                <c:pt idx="20">
                  <c:v>Радченко Фёдор</c:v>
                </c:pt>
                <c:pt idx="21">
                  <c:v>Расин Александр</c:v>
                </c:pt>
                <c:pt idx="22">
                  <c:v>Русанова Анастасия</c:v>
                </c:pt>
                <c:pt idx="23">
                  <c:v>Самарцев Сергей</c:v>
                </c:pt>
                <c:pt idx="24">
                  <c:v>Таранец Андрей</c:v>
                </c:pt>
                <c:pt idx="25">
                  <c:v>Шкраболюк Лиза</c:v>
                </c:pt>
              </c:strCache>
            </c:strRef>
          </c:cat>
          <c:val>
            <c:numRef>
              <c:f>'2 класс'!$F$9:$F$34</c:f>
              <c:numCache>
                <c:formatCode>General</c:formatCode>
                <c:ptCount val="26"/>
                <c:pt idx="0">
                  <c:v>56</c:v>
                </c:pt>
                <c:pt idx="1">
                  <c:v>51</c:v>
                </c:pt>
                <c:pt idx="2">
                  <c:v>50</c:v>
                </c:pt>
                <c:pt idx="3">
                  <c:v>63</c:v>
                </c:pt>
                <c:pt idx="4">
                  <c:v>31</c:v>
                </c:pt>
                <c:pt idx="5">
                  <c:v>80</c:v>
                </c:pt>
                <c:pt idx="6">
                  <c:v>35</c:v>
                </c:pt>
                <c:pt idx="7">
                  <c:v>116</c:v>
                </c:pt>
                <c:pt idx="8">
                  <c:v>59</c:v>
                </c:pt>
                <c:pt idx="10">
                  <c:v>88</c:v>
                </c:pt>
                <c:pt idx="11">
                  <c:v>80</c:v>
                </c:pt>
                <c:pt idx="12">
                  <c:v>47</c:v>
                </c:pt>
                <c:pt idx="13">
                  <c:v>79</c:v>
                </c:pt>
                <c:pt idx="14">
                  <c:v>44</c:v>
                </c:pt>
                <c:pt idx="15">
                  <c:v>86</c:v>
                </c:pt>
                <c:pt idx="16">
                  <c:v>55</c:v>
                </c:pt>
                <c:pt idx="17">
                  <c:v>51</c:v>
                </c:pt>
                <c:pt idx="18">
                  <c:v>36</c:v>
                </c:pt>
                <c:pt idx="19">
                  <c:v>56</c:v>
                </c:pt>
                <c:pt idx="20">
                  <c:v>68</c:v>
                </c:pt>
                <c:pt idx="21">
                  <c:v>104</c:v>
                </c:pt>
                <c:pt idx="22">
                  <c:v>49</c:v>
                </c:pt>
                <c:pt idx="23">
                  <c:v>54</c:v>
                </c:pt>
                <c:pt idx="24">
                  <c:v>42</c:v>
                </c:pt>
                <c:pt idx="25">
                  <c:v>98</c:v>
                </c:pt>
              </c:numCache>
            </c:numRef>
          </c:val>
        </c:ser>
        <c:ser>
          <c:idx val="4"/>
          <c:order val="4"/>
          <c:tx>
            <c:strRef>
              <c:f>'2 класс'!$G$8</c:f>
              <c:strCache>
                <c:ptCount val="1"/>
                <c:pt idx="0">
                  <c:v>3 чтв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класс'!$B$9:$B$34</c:f>
              <c:strCache>
                <c:ptCount val="26"/>
                <c:pt idx="0">
                  <c:v>Авербах Павел</c:v>
                </c:pt>
                <c:pt idx="1">
                  <c:v>Барков Никита</c:v>
                </c:pt>
                <c:pt idx="2">
                  <c:v>Басырова Арзы</c:v>
                </c:pt>
                <c:pt idx="3">
                  <c:v>Бахтина Кира</c:v>
                </c:pt>
                <c:pt idx="4">
                  <c:v>Беляков Алексей</c:v>
                </c:pt>
                <c:pt idx="5">
                  <c:v>Большаков Сергей</c:v>
                </c:pt>
                <c:pt idx="6">
                  <c:v>Булах Полина</c:v>
                </c:pt>
                <c:pt idx="7">
                  <c:v>Вислоушкин Юрий</c:v>
                </c:pt>
                <c:pt idx="8">
                  <c:v>Власюк Данила</c:v>
                </c:pt>
                <c:pt idx="9">
                  <c:v>Власов Даниил</c:v>
                </c:pt>
                <c:pt idx="10">
                  <c:v>Гребеник Владислав</c:v>
                </c:pt>
                <c:pt idx="11">
                  <c:v>Дженгазиев Алим</c:v>
                </c:pt>
                <c:pt idx="12">
                  <c:v>Керимова Мавиле</c:v>
                </c:pt>
                <c:pt idx="13">
                  <c:v>Корецкий Ярослав</c:v>
                </c:pt>
                <c:pt idx="14">
                  <c:v>Ломахова Любовь</c:v>
                </c:pt>
                <c:pt idx="15">
                  <c:v>Малярчук Ольга</c:v>
                </c:pt>
                <c:pt idx="16">
                  <c:v>Малыхин Алексей</c:v>
                </c:pt>
                <c:pt idx="17">
                  <c:v>Мочалин Владислав</c:v>
                </c:pt>
                <c:pt idx="18">
                  <c:v>Осинкина Надежда</c:v>
                </c:pt>
                <c:pt idx="19">
                  <c:v>Перфильева Анна</c:v>
                </c:pt>
                <c:pt idx="20">
                  <c:v>Радченко Фёдор</c:v>
                </c:pt>
                <c:pt idx="21">
                  <c:v>Расин Александр</c:v>
                </c:pt>
                <c:pt idx="22">
                  <c:v>Русанова Анастасия</c:v>
                </c:pt>
                <c:pt idx="23">
                  <c:v>Самарцев Сергей</c:v>
                </c:pt>
                <c:pt idx="24">
                  <c:v>Таранец Андрей</c:v>
                </c:pt>
                <c:pt idx="25">
                  <c:v>Шкраболюк Лиза</c:v>
                </c:pt>
              </c:strCache>
            </c:strRef>
          </c:cat>
          <c:val>
            <c:numRef>
              <c:f>'2 класс'!$G$9:$G$34</c:f>
              <c:numCache>
                <c:formatCode>General</c:formatCode>
                <c:ptCount val="26"/>
                <c:pt idx="0">
                  <c:v>59</c:v>
                </c:pt>
                <c:pt idx="1">
                  <c:v>78</c:v>
                </c:pt>
                <c:pt idx="2">
                  <c:v>70</c:v>
                </c:pt>
                <c:pt idx="3">
                  <c:v>64</c:v>
                </c:pt>
                <c:pt idx="4">
                  <c:v>50</c:v>
                </c:pt>
                <c:pt idx="5">
                  <c:v>95</c:v>
                </c:pt>
                <c:pt idx="6">
                  <c:v>46</c:v>
                </c:pt>
                <c:pt idx="7">
                  <c:v>120</c:v>
                </c:pt>
                <c:pt idx="8">
                  <c:v>74</c:v>
                </c:pt>
                <c:pt idx="9">
                  <c:v>54</c:v>
                </c:pt>
                <c:pt idx="10">
                  <c:v>100</c:v>
                </c:pt>
                <c:pt idx="11">
                  <c:v>97</c:v>
                </c:pt>
                <c:pt idx="12">
                  <c:v>78</c:v>
                </c:pt>
                <c:pt idx="13">
                  <c:v>87</c:v>
                </c:pt>
                <c:pt idx="14">
                  <c:v>76</c:v>
                </c:pt>
                <c:pt idx="15">
                  <c:v>87</c:v>
                </c:pt>
                <c:pt idx="16">
                  <c:v>75</c:v>
                </c:pt>
                <c:pt idx="17">
                  <c:v>48</c:v>
                </c:pt>
                <c:pt idx="18">
                  <c:v>54</c:v>
                </c:pt>
                <c:pt idx="19">
                  <c:v>60</c:v>
                </c:pt>
                <c:pt idx="20">
                  <c:v>80</c:v>
                </c:pt>
                <c:pt idx="21">
                  <c:v>131</c:v>
                </c:pt>
                <c:pt idx="22">
                  <c:v>53</c:v>
                </c:pt>
                <c:pt idx="23">
                  <c:v>56</c:v>
                </c:pt>
                <c:pt idx="24">
                  <c:v>56</c:v>
                </c:pt>
                <c:pt idx="25">
                  <c:v>78</c:v>
                </c:pt>
              </c:numCache>
            </c:numRef>
          </c:val>
        </c:ser>
        <c:ser>
          <c:idx val="5"/>
          <c:order val="5"/>
          <c:tx>
            <c:strRef>
              <c:f>'2 класс'!$H$8</c:f>
              <c:strCache>
                <c:ptCount val="1"/>
                <c:pt idx="0">
                  <c:v>4 чтв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класс'!$B$9:$B$34</c:f>
              <c:strCache>
                <c:ptCount val="26"/>
                <c:pt idx="0">
                  <c:v>Авербах Павел</c:v>
                </c:pt>
                <c:pt idx="1">
                  <c:v>Барков Никита</c:v>
                </c:pt>
                <c:pt idx="2">
                  <c:v>Басырова Арзы</c:v>
                </c:pt>
                <c:pt idx="3">
                  <c:v>Бахтина Кира</c:v>
                </c:pt>
                <c:pt idx="4">
                  <c:v>Беляков Алексей</c:v>
                </c:pt>
                <c:pt idx="5">
                  <c:v>Большаков Сергей</c:v>
                </c:pt>
                <c:pt idx="6">
                  <c:v>Булах Полина</c:v>
                </c:pt>
                <c:pt idx="7">
                  <c:v>Вислоушкин Юрий</c:v>
                </c:pt>
                <c:pt idx="8">
                  <c:v>Власюк Данила</c:v>
                </c:pt>
                <c:pt idx="9">
                  <c:v>Власов Даниил</c:v>
                </c:pt>
                <c:pt idx="10">
                  <c:v>Гребеник Владислав</c:v>
                </c:pt>
                <c:pt idx="11">
                  <c:v>Дженгазиев Алим</c:v>
                </c:pt>
                <c:pt idx="12">
                  <c:v>Керимова Мавиле</c:v>
                </c:pt>
                <c:pt idx="13">
                  <c:v>Корецкий Ярослав</c:v>
                </c:pt>
                <c:pt idx="14">
                  <c:v>Ломахова Любовь</c:v>
                </c:pt>
                <c:pt idx="15">
                  <c:v>Малярчук Ольга</c:v>
                </c:pt>
                <c:pt idx="16">
                  <c:v>Малыхин Алексей</c:v>
                </c:pt>
                <c:pt idx="17">
                  <c:v>Мочалин Владислав</c:v>
                </c:pt>
                <c:pt idx="18">
                  <c:v>Осинкина Надежда</c:v>
                </c:pt>
                <c:pt idx="19">
                  <c:v>Перфильева Анна</c:v>
                </c:pt>
                <c:pt idx="20">
                  <c:v>Радченко Фёдор</c:v>
                </c:pt>
                <c:pt idx="21">
                  <c:v>Расин Александр</c:v>
                </c:pt>
                <c:pt idx="22">
                  <c:v>Русанова Анастасия</c:v>
                </c:pt>
                <c:pt idx="23">
                  <c:v>Самарцев Сергей</c:v>
                </c:pt>
                <c:pt idx="24">
                  <c:v>Таранец Андрей</c:v>
                </c:pt>
                <c:pt idx="25">
                  <c:v>Шкраболюк Лиза</c:v>
                </c:pt>
              </c:strCache>
            </c:strRef>
          </c:cat>
          <c:val>
            <c:numRef>
              <c:f>'2 класс'!$H$9:$H$34</c:f>
              <c:numCache>
                <c:formatCode>General</c:formatCode>
                <c:ptCount val="26"/>
                <c:pt idx="0">
                  <c:v>80</c:v>
                </c:pt>
                <c:pt idx="1">
                  <c:v>92</c:v>
                </c:pt>
                <c:pt idx="2">
                  <c:v>69</c:v>
                </c:pt>
                <c:pt idx="3">
                  <c:v>84</c:v>
                </c:pt>
                <c:pt idx="4">
                  <c:v>45</c:v>
                </c:pt>
                <c:pt idx="5">
                  <c:v>106</c:v>
                </c:pt>
                <c:pt idx="6">
                  <c:v>53</c:v>
                </c:pt>
                <c:pt idx="7">
                  <c:v>142</c:v>
                </c:pt>
                <c:pt idx="8">
                  <c:v>81</c:v>
                </c:pt>
                <c:pt idx="9">
                  <c:v>89</c:v>
                </c:pt>
                <c:pt idx="10">
                  <c:v>114</c:v>
                </c:pt>
                <c:pt idx="11">
                  <c:v>102</c:v>
                </c:pt>
                <c:pt idx="12">
                  <c:v>90</c:v>
                </c:pt>
                <c:pt idx="13">
                  <c:v>102</c:v>
                </c:pt>
                <c:pt idx="14">
                  <c:v>56</c:v>
                </c:pt>
                <c:pt idx="15">
                  <c:v>142</c:v>
                </c:pt>
                <c:pt idx="16">
                  <c:v>89</c:v>
                </c:pt>
                <c:pt idx="17">
                  <c:v>50</c:v>
                </c:pt>
                <c:pt idx="18">
                  <c:v>59</c:v>
                </c:pt>
                <c:pt idx="19">
                  <c:v>82</c:v>
                </c:pt>
                <c:pt idx="20">
                  <c:v>95</c:v>
                </c:pt>
                <c:pt idx="21">
                  <c:v>132</c:v>
                </c:pt>
                <c:pt idx="22">
                  <c:v>57</c:v>
                </c:pt>
                <c:pt idx="23">
                  <c:v>68</c:v>
                </c:pt>
                <c:pt idx="24">
                  <c:v>69</c:v>
                </c:pt>
                <c:pt idx="25">
                  <c:v>140</c:v>
                </c:pt>
              </c:numCache>
            </c:numRef>
          </c:val>
        </c:ser>
        <c:shape val="box"/>
        <c:axId val="60354944"/>
        <c:axId val="60356480"/>
        <c:axId val="0"/>
      </c:bar3DChart>
      <c:catAx>
        <c:axId val="60354944"/>
        <c:scaling>
          <c:orientation val="minMax"/>
        </c:scaling>
        <c:axPos val="b"/>
        <c:numFmt formatCode="General" sourceLinked="0"/>
        <c:tickLblPos val="nextTo"/>
        <c:crossAx val="60356480"/>
        <c:crosses val="autoZero"/>
        <c:auto val="1"/>
        <c:lblAlgn val="ctr"/>
        <c:lblOffset val="100"/>
      </c:catAx>
      <c:valAx>
        <c:axId val="60356480"/>
        <c:scaling>
          <c:orientation val="minMax"/>
        </c:scaling>
        <c:axPos val="l"/>
        <c:majorGridlines/>
        <c:numFmt formatCode="General" sourceLinked="1"/>
        <c:tickLblPos val="nextTo"/>
        <c:crossAx val="6035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25181883941568"/>
          <c:y val="2.6254222404543212E-2"/>
          <c:w val="0.15859545108244655"/>
          <c:h val="0.2362880016408889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0243198570187963E-2"/>
          <c:y val="2.1499372382250252E-2"/>
          <c:w val="0.88397314963070461"/>
          <c:h val="0.86192938368839644"/>
        </c:manualLayout>
      </c:layout>
      <c:barChart>
        <c:barDir val="col"/>
        <c:grouping val="clustered"/>
        <c:ser>
          <c:idx val="0"/>
          <c:order val="0"/>
          <c:tx>
            <c:strRef>
              <c:f>'2 класс'!$K$2</c:f>
              <c:strCache>
                <c:ptCount val="1"/>
                <c:pt idx="0">
                  <c:v>"2"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'2 класс'!$J$3:$J$8</c:f>
              <c:strCache>
                <c:ptCount val="6"/>
                <c:pt idx="0">
                  <c:v>на конец 1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'2 класс'!$K$3:$K$8</c:f>
              <c:numCache>
                <c:formatCode>0%</c:formatCode>
                <c:ptCount val="6"/>
                <c:pt idx="0">
                  <c:v>0.28999999999999998</c:v>
                </c:pt>
                <c:pt idx="1">
                  <c:v>0.11538461538461539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'2 класс'!$L$2</c:f>
              <c:strCache>
                <c:ptCount val="1"/>
                <c:pt idx="0">
                  <c:v>"3"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класс'!$J$3:$J$8</c:f>
              <c:strCache>
                <c:ptCount val="6"/>
                <c:pt idx="0">
                  <c:v>на конец 1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'2 класс'!$L$3:$L$8</c:f>
              <c:numCache>
                <c:formatCode>0%</c:formatCode>
                <c:ptCount val="6"/>
                <c:pt idx="0">
                  <c:v>0.19230769230769232</c:v>
                </c:pt>
                <c:pt idx="1">
                  <c:v>0.23076923076923078</c:v>
                </c:pt>
                <c:pt idx="2">
                  <c:v>0.11538461538461539</c:v>
                </c:pt>
                <c:pt idx="3">
                  <c:v>0.11538461538461539</c:v>
                </c:pt>
                <c:pt idx="4">
                  <c:v>7.6923076923076927E-2</c:v>
                </c:pt>
                <c:pt idx="5">
                  <c:v>0.11538461538461539</c:v>
                </c:pt>
              </c:numCache>
            </c:numRef>
          </c:val>
        </c:ser>
        <c:ser>
          <c:idx val="2"/>
          <c:order val="2"/>
          <c:tx>
            <c:strRef>
              <c:f>'2 класс'!$M$2</c:f>
              <c:strCache>
                <c:ptCount val="1"/>
                <c:pt idx="0">
                  <c:v>"4"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класс'!$J$3:$J$8</c:f>
              <c:strCache>
                <c:ptCount val="6"/>
                <c:pt idx="0">
                  <c:v>на конец 1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'2 класс'!$M$3:$M$8</c:f>
              <c:numCache>
                <c:formatCode>0%</c:formatCode>
                <c:ptCount val="6"/>
                <c:pt idx="0">
                  <c:v>0.26923076923076922</c:v>
                </c:pt>
                <c:pt idx="1">
                  <c:v>0.19230769230769232</c:v>
                </c:pt>
                <c:pt idx="2">
                  <c:v>0.34615384615384615</c:v>
                </c:pt>
                <c:pt idx="3">
                  <c:v>0.30769230769230771</c:v>
                </c:pt>
                <c:pt idx="4">
                  <c:v>0.38461538461538464</c:v>
                </c:pt>
                <c:pt idx="5">
                  <c:v>0.23076923076923078</c:v>
                </c:pt>
              </c:numCache>
            </c:numRef>
          </c:val>
        </c:ser>
        <c:ser>
          <c:idx val="3"/>
          <c:order val="3"/>
          <c:tx>
            <c:strRef>
              <c:f>'2 класс'!$N$2</c:f>
              <c:strCache>
                <c:ptCount val="1"/>
                <c:pt idx="0">
                  <c:v>"5"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класс'!$J$3:$J$8</c:f>
              <c:strCache>
                <c:ptCount val="6"/>
                <c:pt idx="0">
                  <c:v>на конец 1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'2 класс'!$N$3:$N$8</c:f>
              <c:numCache>
                <c:formatCode>0%</c:formatCode>
                <c:ptCount val="6"/>
                <c:pt idx="0">
                  <c:v>0.8571428571428571</c:v>
                </c:pt>
                <c:pt idx="1">
                  <c:v>0.38461538461538464</c:v>
                </c:pt>
                <c:pt idx="2">
                  <c:v>0.42307692307692307</c:v>
                </c:pt>
                <c:pt idx="3">
                  <c:v>0.53846153846153844</c:v>
                </c:pt>
                <c:pt idx="4">
                  <c:v>0.53846153846153844</c:v>
                </c:pt>
                <c:pt idx="5">
                  <c:v>0.65384615384615385</c:v>
                </c:pt>
              </c:numCache>
            </c:numRef>
          </c:val>
        </c:ser>
        <c:axId val="60396288"/>
        <c:axId val="60397824"/>
      </c:barChart>
      <c:catAx>
        <c:axId val="60396288"/>
        <c:scaling>
          <c:orientation val="minMax"/>
        </c:scaling>
        <c:axPos val="b"/>
        <c:numFmt formatCode="General" sourceLinked="0"/>
        <c:tickLblPos val="nextTo"/>
        <c:crossAx val="60397824"/>
        <c:crosses val="autoZero"/>
        <c:auto val="1"/>
        <c:lblAlgn val="ctr"/>
        <c:lblOffset val="100"/>
      </c:catAx>
      <c:valAx>
        <c:axId val="60397824"/>
        <c:scaling>
          <c:orientation val="minMax"/>
        </c:scaling>
        <c:axPos val="l"/>
        <c:majorGridlines/>
        <c:numFmt formatCode="0%" sourceLinked="1"/>
        <c:tickLblPos val="nextTo"/>
        <c:crossAx val="6039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22805855913523"/>
          <c:y val="0.12704174589511508"/>
          <c:w val="7.9988289641757512E-2"/>
          <c:h val="8.2088512732228211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1262476522000068E-2"/>
          <c:y val="2.4202458160636989E-2"/>
          <c:w val="0.91801203945946941"/>
          <c:h val="0.83608491827655074"/>
        </c:manualLayout>
      </c:layout>
      <c:barChart>
        <c:barDir val="col"/>
        <c:grouping val="clustered"/>
        <c:ser>
          <c:idx val="0"/>
          <c:order val="0"/>
          <c:tx>
            <c:strRef>
              <c:f>'2 класс'!$Q$3</c:f>
              <c:strCache>
                <c:ptCount val="1"/>
                <c:pt idx="0">
                  <c:v>норма</c:v>
                </c:pt>
              </c:strCache>
            </c:strRef>
          </c:tx>
          <c:cat>
            <c:strRef>
              <c:f>'2 класс'!$R$2:$W$2</c:f>
              <c:strCache>
                <c:ptCount val="6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'2 класс'!$R$3:$W$3</c:f>
              <c:numCache>
                <c:formatCode>0%</c:formatCode>
                <c:ptCount val="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0.35</c:v>
                </c:pt>
                <c:pt idx="5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'2 класс'!$Q$4</c:f>
              <c:strCache>
                <c:ptCount val="1"/>
                <c:pt idx="0">
                  <c:v>ниже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 класс'!$R$2:$W$2</c:f>
              <c:strCache>
                <c:ptCount val="6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'2 класс'!$R$4:$W$4</c:f>
              <c:numCache>
                <c:formatCode>0%</c:formatCode>
                <c:ptCount val="6"/>
                <c:pt idx="0">
                  <c:v>0.61538461538461542</c:v>
                </c:pt>
                <c:pt idx="1">
                  <c:v>0.5</c:v>
                </c:pt>
                <c:pt idx="2">
                  <c:v>0.34615384615384615</c:v>
                </c:pt>
                <c:pt idx="3">
                  <c:v>0.19230769230769232</c:v>
                </c:pt>
                <c:pt idx="4">
                  <c:v>0.23076923076923078</c:v>
                </c:pt>
                <c:pt idx="5">
                  <c:v>0.23076923076923078</c:v>
                </c:pt>
              </c:numCache>
            </c:numRef>
          </c:val>
        </c:ser>
        <c:ser>
          <c:idx val="2"/>
          <c:order val="2"/>
          <c:tx>
            <c:strRef>
              <c:f>'2 класс'!$Q$5</c:f>
              <c:strCache>
                <c:ptCount val="1"/>
                <c:pt idx="0">
                  <c:v>выше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 класс'!$R$2:$W$2</c:f>
              <c:strCache>
                <c:ptCount val="6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  <c:pt idx="3">
                  <c:v>2 чтв</c:v>
                </c:pt>
                <c:pt idx="4">
                  <c:v>3 чтв</c:v>
                </c:pt>
                <c:pt idx="5">
                  <c:v>4 чтв</c:v>
                </c:pt>
              </c:strCache>
            </c:strRef>
          </c:cat>
          <c:val>
            <c:numRef>
              <c:f>'2 класс'!$R$5:$W$5</c:f>
              <c:numCache>
                <c:formatCode>0%</c:formatCode>
                <c:ptCount val="6"/>
                <c:pt idx="0">
                  <c:v>0.26923076923076922</c:v>
                </c:pt>
                <c:pt idx="1">
                  <c:v>0.46153846153846156</c:v>
                </c:pt>
                <c:pt idx="2">
                  <c:v>0.5</c:v>
                </c:pt>
                <c:pt idx="3">
                  <c:v>0.76923076923076927</c:v>
                </c:pt>
                <c:pt idx="4">
                  <c:v>0.76923076923076927</c:v>
                </c:pt>
                <c:pt idx="5">
                  <c:v>0.76923076923076927</c:v>
                </c:pt>
              </c:numCache>
            </c:numRef>
          </c:val>
        </c:ser>
        <c:axId val="60473728"/>
        <c:axId val="60475264"/>
      </c:barChart>
      <c:catAx>
        <c:axId val="60473728"/>
        <c:scaling>
          <c:orientation val="minMax"/>
        </c:scaling>
        <c:axPos val="b"/>
        <c:numFmt formatCode="General" sourceLinked="0"/>
        <c:tickLblPos val="nextTo"/>
        <c:crossAx val="60475264"/>
        <c:crosses val="autoZero"/>
        <c:auto val="1"/>
        <c:lblAlgn val="ctr"/>
        <c:lblOffset val="100"/>
      </c:catAx>
      <c:valAx>
        <c:axId val="60475264"/>
        <c:scaling>
          <c:orientation val="minMax"/>
        </c:scaling>
        <c:axPos val="l"/>
        <c:majorGridlines/>
        <c:numFmt formatCode="0%" sourceLinked="1"/>
        <c:tickLblPos val="nextTo"/>
        <c:crossAx val="6047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45970598109447"/>
          <c:y val="0.44774547597178438"/>
          <c:w val="6.9834940761093797E-2"/>
          <c:h val="5.3905474994146031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5.3173951270979458E-2"/>
          <c:y val="4.5147482887425573E-2"/>
          <c:w val="0.94213727750532461"/>
          <c:h val="0.80704655760128763"/>
        </c:manualLayout>
      </c:layout>
      <c:bar3DChart>
        <c:barDir val="col"/>
        <c:grouping val="clustered"/>
        <c:ser>
          <c:idx val="0"/>
          <c:order val="0"/>
          <c:tx>
            <c:strRef>
              <c:f>'4 класс '!$C$8</c:f>
              <c:strCache>
                <c:ptCount val="1"/>
                <c:pt idx="0">
                  <c:v>на конец 3 класса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'!$B$9:$B$24</c:f>
              <c:strCache>
                <c:ptCount val="16"/>
                <c:pt idx="0">
                  <c:v> </c:v>
                </c:pt>
                <c:pt idx="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</c:strCache>
            </c:strRef>
          </c:cat>
          <c:val>
            <c:numRef>
              <c:f>'4 класс '!$C$9:$C$24</c:f>
              <c:numCache>
                <c:formatCode>General</c:formatCode>
                <c:ptCount val="16"/>
                <c:pt idx="0">
                  <c:v>98</c:v>
                </c:pt>
                <c:pt idx="1">
                  <c:v>72</c:v>
                </c:pt>
                <c:pt idx="12">
                  <c:v>102</c:v>
                </c:pt>
                <c:pt idx="13">
                  <c:v>92</c:v>
                </c:pt>
                <c:pt idx="14">
                  <c:v>93</c:v>
                </c:pt>
                <c:pt idx="15">
                  <c:v>133</c:v>
                </c:pt>
              </c:numCache>
            </c:numRef>
          </c:val>
        </c:ser>
        <c:ser>
          <c:idx val="1"/>
          <c:order val="1"/>
          <c:tx>
            <c:strRef>
              <c:f>'4 класс '!$D$8</c:f>
              <c:strCache>
                <c:ptCount val="1"/>
                <c:pt idx="0">
                  <c:v>входной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'!$B$9:$B$24</c:f>
              <c:strCache>
                <c:ptCount val="16"/>
                <c:pt idx="0">
                  <c:v> </c:v>
                </c:pt>
                <c:pt idx="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</c:strCache>
            </c:strRef>
          </c:cat>
          <c:val>
            <c:numRef>
              <c:f>'4 класс '!$D$9:$D$24</c:f>
              <c:numCache>
                <c:formatCode>General</c:formatCode>
                <c:ptCount val="16"/>
                <c:pt idx="0">
                  <c:v>75</c:v>
                </c:pt>
                <c:pt idx="1">
                  <c:v>73</c:v>
                </c:pt>
                <c:pt idx="12">
                  <c:v>99</c:v>
                </c:pt>
                <c:pt idx="13">
                  <c:v>83</c:v>
                </c:pt>
                <c:pt idx="14">
                  <c:v>88</c:v>
                </c:pt>
                <c:pt idx="15">
                  <c:v>112</c:v>
                </c:pt>
              </c:numCache>
            </c:numRef>
          </c:val>
        </c:ser>
        <c:ser>
          <c:idx val="2"/>
          <c:order val="2"/>
          <c:tx>
            <c:strRef>
              <c:f>'4 класс '!$E$8</c:f>
              <c:strCache>
                <c:ptCount val="1"/>
                <c:pt idx="0">
                  <c:v>1 чтв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'!$B$9:$B$24</c:f>
              <c:strCache>
                <c:ptCount val="16"/>
                <c:pt idx="0">
                  <c:v> </c:v>
                </c:pt>
                <c:pt idx="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</c:strCache>
            </c:strRef>
          </c:cat>
          <c:val>
            <c:numRef>
              <c:f>'4 класс '!$E$9:$E$24</c:f>
              <c:numCache>
                <c:formatCode>General</c:formatCode>
                <c:ptCount val="16"/>
                <c:pt idx="0">
                  <c:v>92</c:v>
                </c:pt>
                <c:pt idx="1">
                  <c:v>76</c:v>
                </c:pt>
                <c:pt idx="12">
                  <c:v>103</c:v>
                </c:pt>
                <c:pt idx="13">
                  <c:v>85</c:v>
                </c:pt>
                <c:pt idx="14">
                  <c:v>92</c:v>
                </c:pt>
                <c:pt idx="15">
                  <c:v>132</c:v>
                </c:pt>
              </c:numCache>
            </c:numRef>
          </c:val>
        </c:ser>
        <c:ser>
          <c:idx val="3"/>
          <c:order val="3"/>
          <c:tx>
            <c:strRef>
              <c:f>'4 класс '!$F$8</c:f>
              <c:strCache>
                <c:ptCount val="1"/>
                <c:pt idx="0">
                  <c:v>2 чтв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'!$B$9:$B$24</c:f>
              <c:strCache>
                <c:ptCount val="16"/>
                <c:pt idx="0">
                  <c:v> </c:v>
                </c:pt>
                <c:pt idx="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</c:strCache>
            </c:strRef>
          </c:cat>
          <c:val>
            <c:numRef>
              <c:f>'4 класс '!$F$9:$F$24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tx>
            <c:strRef>
              <c:f>'4 класс '!$G$8</c:f>
              <c:strCache>
                <c:ptCount val="1"/>
                <c:pt idx="0">
                  <c:v>3 чтв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'!$B$9:$B$24</c:f>
              <c:strCache>
                <c:ptCount val="16"/>
                <c:pt idx="0">
                  <c:v> </c:v>
                </c:pt>
                <c:pt idx="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</c:strCache>
            </c:strRef>
          </c:cat>
          <c:val>
            <c:numRef>
              <c:f>'4 класс '!$G$9:$G$24</c:f>
              <c:numCache>
                <c:formatCode>General</c:formatCode>
                <c:ptCount val="16"/>
              </c:numCache>
            </c:numRef>
          </c:val>
        </c:ser>
        <c:ser>
          <c:idx val="5"/>
          <c:order val="5"/>
          <c:tx>
            <c:strRef>
              <c:f>'4 класс '!$H$8</c:f>
              <c:strCache>
                <c:ptCount val="1"/>
                <c:pt idx="0">
                  <c:v>4 чтв</c:v>
                </c:pt>
              </c:strCache>
            </c:strRef>
          </c:tx>
          <c:cat>
            <c:strRef>
              <c:f>'4 класс '!$B$9:$B$24</c:f>
              <c:strCache>
                <c:ptCount val="16"/>
                <c:pt idx="0">
                  <c:v> </c:v>
                </c:pt>
                <c:pt idx="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</c:strCache>
            </c:strRef>
          </c:cat>
          <c:val>
            <c:numRef>
              <c:f>'4 класс '!$H$9:$H$24</c:f>
              <c:numCache>
                <c:formatCode>General</c:formatCode>
                <c:ptCount val="16"/>
              </c:numCache>
            </c:numRef>
          </c:val>
        </c:ser>
        <c:shape val="box"/>
        <c:axId val="66670976"/>
        <c:axId val="66672512"/>
        <c:axId val="0"/>
      </c:bar3DChart>
      <c:catAx>
        <c:axId val="66670976"/>
        <c:scaling>
          <c:orientation val="minMax"/>
        </c:scaling>
        <c:axPos val="b"/>
        <c:numFmt formatCode="General" sourceLinked="0"/>
        <c:tickLblPos val="nextTo"/>
        <c:crossAx val="66672512"/>
        <c:crosses val="autoZero"/>
        <c:auto val="1"/>
        <c:lblAlgn val="ctr"/>
        <c:lblOffset val="100"/>
      </c:catAx>
      <c:valAx>
        <c:axId val="66672512"/>
        <c:scaling>
          <c:orientation val="minMax"/>
        </c:scaling>
        <c:axPos val="l"/>
        <c:majorGridlines/>
        <c:numFmt formatCode="General" sourceLinked="1"/>
        <c:tickLblPos val="nextTo"/>
        <c:crossAx val="6667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6757747996732"/>
          <c:y val="5.4487515983578975E-2"/>
          <c:w val="0.99735127148841496"/>
          <c:h val="0.27884716333535231"/>
        </c:manualLayout>
      </c:layout>
    </c:legend>
    <c:plotVisOnly val="1"/>
    <c:dispBlanksAs val="gap"/>
  </c:chart>
  <c:txPr>
    <a:bodyPr/>
    <a:lstStyle/>
    <a:p>
      <a:pPr>
        <a:defRPr b="1"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8.5766423357664434E-2"/>
          <c:y val="2.8508832983897392E-2"/>
          <c:w val="0.7992700729927007"/>
          <c:h val="0.8750018738903903"/>
        </c:manualLayout>
      </c:layout>
      <c:bar3DChart>
        <c:barDir val="col"/>
        <c:grouping val="clustered"/>
        <c:ser>
          <c:idx val="0"/>
          <c:order val="0"/>
          <c:tx>
            <c:strRef>
              <c:f>'4 класс '!$K$2</c:f>
              <c:strCache>
                <c:ptCount val="1"/>
                <c:pt idx="0">
                  <c:v>"2"</c:v>
                </c:pt>
              </c:strCache>
            </c:strRef>
          </c:tx>
          <c:spPr>
            <a:solidFill>
              <a:schemeClr val="tx2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'!$J$3:$J$5</c:f>
              <c:strCache>
                <c:ptCount val="3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'4 класс '!$K$3:$K$5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'4 класс '!$L$2</c:f>
              <c:strCache>
                <c:ptCount val="1"/>
                <c:pt idx="0">
                  <c:v>"3"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'!$J$3:$J$5</c:f>
              <c:strCache>
                <c:ptCount val="3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'4 класс '!$L$3:$L$5</c:f>
              <c:numCache>
                <c:formatCode>0%</c:formatCode>
                <c:ptCount val="3"/>
                <c:pt idx="0">
                  <c:v>4.5454545454545456E-2</c:v>
                </c:pt>
                <c:pt idx="1">
                  <c:v>4.5454545454545456E-2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'4 класс '!$M$2</c:f>
              <c:strCache>
                <c:ptCount val="1"/>
                <c:pt idx="0">
                  <c:v>"4"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'!$J$3:$J$5</c:f>
              <c:strCache>
                <c:ptCount val="3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'4 класс '!$M$3:$M$5</c:f>
              <c:numCache>
                <c:formatCode>0%</c:formatCode>
                <c:ptCount val="3"/>
                <c:pt idx="0">
                  <c:v>0</c:v>
                </c:pt>
                <c:pt idx="1">
                  <c:v>0.13636363636363635</c:v>
                </c:pt>
                <c:pt idx="2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'4 класс '!$N$2</c:f>
              <c:strCache>
                <c:ptCount val="1"/>
                <c:pt idx="0">
                  <c:v>"5"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'!$J$3:$J$5</c:f>
              <c:strCache>
                <c:ptCount val="3"/>
                <c:pt idx="0">
                  <c:v>на конец 2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'4 класс '!$N$3:$N$5</c:f>
              <c:numCache>
                <c:formatCode>0%</c:formatCode>
                <c:ptCount val="3"/>
                <c:pt idx="0">
                  <c:v>0.22727272727272727</c:v>
                </c:pt>
                <c:pt idx="1">
                  <c:v>9.0909090909090912E-2</c:v>
                </c:pt>
                <c:pt idx="2">
                  <c:v>0.18181818181818182</c:v>
                </c:pt>
              </c:numCache>
            </c:numRef>
          </c:val>
        </c:ser>
        <c:shape val="box"/>
        <c:axId val="77267328"/>
        <c:axId val="77268864"/>
        <c:axId val="0"/>
      </c:bar3DChart>
      <c:catAx>
        <c:axId val="77267328"/>
        <c:scaling>
          <c:orientation val="minMax"/>
        </c:scaling>
        <c:axPos val="b"/>
        <c:numFmt formatCode="General" sourceLinked="0"/>
        <c:tickLblPos val="nextTo"/>
        <c:crossAx val="77268864"/>
        <c:crosses val="autoZero"/>
        <c:auto val="1"/>
        <c:lblAlgn val="ctr"/>
        <c:lblOffset val="100"/>
      </c:catAx>
      <c:valAx>
        <c:axId val="77268864"/>
        <c:scaling>
          <c:orientation val="minMax"/>
        </c:scaling>
        <c:axPos val="l"/>
        <c:majorGridlines/>
        <c:numFmt formatCode="0%" sourceLinked="1"/>
        <c:tickLblPos val="nextTo"/>
        <c:crossAx val="7726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33576642335766"/>
          <c:y val="8.7719528479992634E-2"/>
          <c:w val="0.97445255474452552"/>
          <c:h val="0.28289542754524105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21572536766237588"/>
          <c:y val="5.1400554097404488E-2"/>
          <c:w val="0.76735308086489185"/>
          <c:h val="0.59487314085739185"/>
        </c:manualLayout>
      </c:layout>
      <c:bar3DChart>
        <c:barDir val="col"/>
        <c:grouping val="clustered"/>
        <c:ser>
          <c:idx val="0"/>
          <c:order val="0"/>
          <c:tx>
            <c:strRef>
              <c:f>'4 класс '!$P$4</c:f>
              <c:strCache>
                <c:ptCount val="1"/>
                <c:pt idx="0">
                  <c:v>ниже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'!$Q$2:$S$2</c:f>
              <c:strCache>
                <c:ptCount val="3"/>
                <c:pt idx="0">
                  <c:v>на конец 3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'4 класс '!$Q$4:$S$4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'4 класс '!$P$5</c:f>
              <c:strCache>
                <c:ptCount val="1"/>
                <c:pt idx="0">
                  <c:v>выше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'4 класс '!$Q$2:$S$2</c:f>
              <c:strCache>
                <c:ptCount val="3"/>
                <c:pt idx="0">
                  <c:v>на конец 3  класса</c:v>
                </c:pt>
                <c:pt idx="1">
                  <c:v>входной</c:v>
                </c:pt>
                <c:pt idx="2">
                  <c:v>1 чтв</c:v>
                </c:pt>
              </c:strCache>
            </c:strRef>
          </c:cat>
          <c:val>
            <c:numRef>
              <c:f>'4 класс '!$Q$5:$S$5</c:f>
              <c:numCache>
                <c:formatCode>0%</c:formatCode>
                <c:ptCount val="3"/>
                <c:pt idx="0">
                  <c:v>0.27272727272727271</c:v>
                </c:pt>
                <c:pt idx="1">
                  <c:v>0.27272727272727271</c:v>
                </c:pt>
                <c:pt idx="2">
                  <c:v>0.27272727272727271</c:v>
                </c:pt>
              </c:numCache>
            </c:numRef>
          </c:val>
        </c:ser>
        <c:shape val="box"/>
        <c:axId val="77302784"/>
        <c:axId val="77320960"/>
        <c:axId val="0"/>
      </c:bar3DChart>
      <c:catAx>
        <c:axId val="77302784"/>
        <c:scaling>
          <c:orientation val="minMax"/>
        </c:scaling>
        <c:axPos val="b"/>
        <c:numFmt formatCode="General" sourceLinked="0"/>
        <c:tickLblPos val="nextTo"/>
        <c:crossAx val="77320960"/>
        <c:crosses val="autoZero"/>
        <c:auto val="1"/>
        <c:lblAlgn val="ctr"/>
        <c:lblOffset val="100"/>
      </c:catAx>
      <c:valAx>
        <c:axId val="77320960"/>
        <c:scaling>
          <c:orientation val="minMax"/>
        </c:scaling>
        <c:axPos val="l"/>
        <c:majorGridlines/>
        <c:numFmt formatCode="0%" sourceLinked="1"/>
        <c:tickLblPos val="nextTo"/>
        <c:crossAx val="7730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358721669225305"/>
          <c:y val="6.1425061425061427E-2"/>
          <c:w val="0.94654385182984202"/>
          <c:h val="0.14987714987714987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47625</xdr:rowOff>
    </xdr:from>
    <xdr:to>
      <xdr:col>23</xdr:col>
      <xdr:colOff>428625</xdr:colOff>
      <xdr:row>54</xdr:row>
      <xdr:rowOff>76200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8</xdr:row>
      <xdr:rowOff>180975</xdr:rowOff>
    </xdr:from>
    <xdr:to>
      <xdr:col>16</xdr:col>
      <xdr:colOff>47625</xdr:colOff>
      <xdr:row>28</xdr:row>
      <xdr:rowOff>66675</xdr:rowOff>
    </xdr:to>
    <xdr:graphicFrame macro="">
      <xdr:nvGraphicFramePr>
        <xdr:cNvPr id="205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123825</xdr:colOff>
      <xdr:row>8</xdr:row>
      <xdr:rowOff>171450</xdr:rowOff>
    </xdr:from>
    <xdr:to>
      <xdr:col>23</xdr:col>
      <xdr:colOff>457200</xdr:colOff>
      <xdr:row>28</xdr:row>
      <xdr:rowOff>57150</xdr:rowOff>
    </xdr:to>
    <xdr:graphicFrame macro="">
      <xdr:nvGraphicFramePr>
        <xdr:cNvPr id="205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47625</xdr:rowOff>
    </xdr:from>
    <xdr:to>
      <xdr:col>22</xdr:col>
      <xdr:colOff>476250</xdr:colOff>
      <xdr:row>79</xdr:row>
      <xdr:rowOff>123825</xdr:rowOff>
    </xdr:to>
    <xdr:graphicFrame macro="">
      <xdr:nvGraphicFramePr>
        <xdr:cNvPr id="102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8</xdr:row>
      <xdr:rowOff>180975</xdr:rowOff>
    </xdr:from>
    <xdr:to>
      <xdr:col>16</xdr:col>
      <xdr:colOff>47625</xdr:colOff>
      <xdr:row>62</xdr:row>
      <xdr:rowOff>0</xdr:rowOff>
    </xdr:to>
    <xdr:graphicFrame macro="">
      <xdr:nvGraphicFramePr>
        <xdr:cNvPr id="102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123825</xdr:colOff>
      <xdr:row>8</xdr:row>
      <xdr:rowOff>171450</xdr:rowOff>
    </xdr:from>
    <xdr:to>
      <xdr:col>28</xdr:col>
      <xdr:colOff>276225</xdr:colOff>
      <xdr:row>55</xdr:row>
      <xdr:rowOff>152400</xdr:rowOff>
    </xdr:to>
    <xdr:graphicFrame macro="">
      <xdr:nvGraphicFramePr>
        <xdr:cNvPr id="102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0.53594</cdr:x>
      <cdr:y>0.46585</cdr:y>
    </cdr:from>
    <cdr:to>
      <cdr:x>0.56337</cdr:x>
      <cdr:y>0.48246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8463" y="4979816"/>
          <a:ext cx="142518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22</xdr:col>
      <xdr:colOff>333375</xdr:colOff>
      <xdr:row>48</xdr:row>
      <xdr:rowOff>123825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8</xdr:row>
      <xdr:rowOff>180975</xdr:rowOff>
    </xdr:from>
    <xdr:to>
      <xdr:col>17</xdr:col>
      <xdr:colOff>47625</xdr:colOff>
      <xdr:row>32</xdr:row>
      <xdr:rowOff>0</xdr:rowOff>
    </xdr:to>
    <xdr:graphicFrame macro="">
      <xdr:nvGraphicFramePr>
        <xdr:cNvPr id="9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304800</xdr:colOff>
      <xdr:row>7</xdr:row>
      <xdr:rowOff>76200</xdr:rowOff>
    </xdr:from>
    <xdr:to>
      <xdr:col>22</xdr:col>
      <xdr:colOff>285750</xdr:colOff>
      <xdr:row>26</xdr:row>
      <xdr:rowOff>152400</xdr:rowOff>
    </xdr:to>
    <xdr:graphicFrame macro="">
      <xdr:nvGraphicFramePr>
        <xdr:cNvPr id="921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47625</xdr:rowOff>
    </xdr:from>
    <xdr:to>
      <xdr:col>14</xdr:col>
      <xdr:colOff>47625</xdr:colOff>
      <xdr:row>46</xdr:row>
      <xdr:rowOff>123825</xdr:rowOff>
    </xdr:to>
    <xdr:graphicFrame macro="">
      <xdr:nvGraphicFramePr>
        <xdr:cNvPr id="133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8</xdr:row>
      <xdr:rowOff>180975</xdr:rowOff>
    </xdr:from>
    <xdr:to>
      <xdr:col>17</xdr:col>
      <xdr:colOff>47625</xdr:colOff>
      <xdr:row>27</xdr:row>
      <xdr:rowOff>66675</xdr:rowOff>
    </xdr:to>
    <xdr:graphicFrame macro="">
      <xdr:nvGraphicFramePr>
        <xdr:cNvPr id="1331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304800</xdr:colOff>
      <xdr:row>7</xdr:row>
      <xdr:rowOff>76200</xdr:rowOff>
    </xdr:from>
    <xdr:to>
      <xdr:col>22</xdr:col>
      <xdr:colOff>285750</xdr:colOff>
      <xdr:row>20</xdr:row>
      <xdr:rowOff>152400</xdr:rowOff>
    </xdr:to>
    <xdr:graphicFrame macro="">
      <xdr:nvGraphicFramePr>
        <xdr:cNvPr id="1331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14</xdr:col>
      <xdr:colOff>47625</xdr:colOff>
      <xdr:row>39</xdr:row>
      <xdr:rowOff>123825</xdr:rowOff>
    </xdr:to>
    <xdr:graphicFrame macro="">
      <xdr:nvGraphicFramePr>
        <xdr:cNvPr id="17409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8</xdr:row>
      <xdr:rowOff>180975</xdr:rowOff>
    </xdr:from>
    <xdr:to>
      <xdr:col>17</xdr:col>
      <xdr:colOff>47625</xdr:colOff>
      <xdr:row>22</xdr:row>
      <xdr:rowOff>0</xdr:rowOff>
    </xdr:to>
    <xdr:graphicFrame macro="">
      <xdr:nvGraphicFramePr>
        <xdr:cNvPr id="1741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304800</xdr:colOff>
      <xdr:row>7</xdr:row>
      <xdr:rowOff>76200</xdr:rowOff>
    </xdr:from>
    <xdr:to>
      <xdr:col>22</xdr:col>
      <xdr:colOff>285750</xdr:colOff>
      <xdr:row>16</xdr:row>
      <xdr:rowOff>152400</xdr:rowOff>
    </xdr:to>
    <xdr:graphicFrame macro="">
      <xdr:nvGraphicFramePr>
        <xdr:cNvPr id="17411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view="pageLayout" topLeftCell="A73" zoomScale="30" zoomScaleNormal="100" zoomScalePageLayoutView="30" workbookViewId="0">
      <selection activeCell="H5" sqref="H5"/>
    </sheetView>
  </sheetViews>
  <sheetFormatPr defaultRowHeight="42" customHeight="1"/>
  <cols>
    <col min="1" max="1" width="31.7109375" style="1" customWidth="1"/>
    <col min="2" max="5" width="22.5703125" style="1" customWidth="1"/>
    <col min="6" max="11" width="7.5703125" style="1" customWidth="1"/>
    <col min="12" max="16384" width="9.140625" style="1"/>
  </cols>
  <sheetData>
    <row r="1" spans="1:5" ht="42" customHeight="1">
      <c r="A1" s="27" t="s">
        <v>63</v>
      </c>
      <c r="B1" s="27"/>
      <c r="C1" s="27"/>
      <c r="D1" s="27"/>
      <c r="E1" s="27"/>
    </row>
    <row r="2" spans="1:5" ht="42" customHeight="1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5" ht="42" customHeight="1">
      <c r="A3" s="2" t="s">
        <v>4</v>
      </c>
      <c r="B3" s="2" t="s">
        <v>5</v>
      </c>
      <c r="C3" s="2">
        <v>25</v>
      </c>
      <c r="D3" s="2">
        <v>40</v>
      </c>
      <c r="E3" s="2">
        <v>65</v>
      </c>
    </row>
    <row r="4" spans="1:5" ht="42" customHeight="1">
      <c r="A4" s="2" t="s">
        <v>6</v>
      </c>
      <c r="B4" s="2">
        <v>10</v>
      </c>
      <c r="C4" s="2">
        <v>30</v>
      </c>
      <c r="D4" s="2">
        <v>50</v>
      </c>
      <c r="E4" s="2">
        <v>70</v>
      </c>
    </row>
    <row r="5" spans="1:5" ht="42" customHeight="1">
      <c r="A5" s="2" t="s">
        <v>7</v>
      </c>
      <c r="B5" s="2">
        <v>20</v>
      </c>
      <c r="C5" s="2">
        <v>35</v>
      </c>
      <c r="D5" s="2">
        <v>55</v>
      </c>
      <c r="E5" s="2">
        <v>80</v>
      </c>
    </row>
    <row r="6" spans="1:5" ht="42" customHeight="1">
      <c r="A6" s="2" t="s">
        <v>8</v>
      </c>
      <c r="B6" s="2">
        <v>30</v>
      </c>
      <c r="C6" s="2">
        <v>40</v>
      </c>
      <c r="D6" s="2">
        <v>60</v>
      </c>
      <c r="E6" s="2">
        <v>90</v>
      </c>
    </row>
    <row r="7" spans="1:5" ht="42" customHeight="1">
      <c r="A7" s="26"/>
      <c r="B7" s="26"/>
      <c r="C7" s="26"/>
      <c r="D7" s="26"/>
      <c r="E7" s="26"/>
    </row>
    <row r="8" spans="1:5" ht="42" customHeight="1">
      <c r="A8" s="2" t="s">
        <v>0</v>
      </c>
      <c r="B8" s="2" t="s">
        <v>9</v>
      </c>
      <c r="C8" s="2" t="s">
        <v>10</v>
      </c>
      <c r="D8" s="2" t="s">
        <v>11</v>
      </c>
      <c r="E8" s="2" t="s">
        <v>12</v>
      </c>
    </row>
    <row r="9" spans="1:5" ht="42" customHeight="1">
      <c r="A9" s="2" t="s">
        <v>4</v>
      </c>
      <c r="B9" s="2"/>
      <c r="C9" s="2"/>
      <c r="D9" s="2"/>
      <c r="E9" s="2"/>
    </row>
    <row r="10" spans="1:5" ht="42" customHeight="1">
      <c r="A10" s="2" t="s">
        <v>6</v>
      </c>
      <c r="B10" s="2">
        <v>10</v>
      </c>
      <c r="C10" s="3" t="s">
        <v>57</v>
      </c>
      <c r="D10" s="2" t="s">
        <v>13</v>
      </c>
      <c r="E10" s="2">
        <v>25</v>
      </c>
    </row>
    <row r="11" spans="1:5" ht="42" customHeight="1">
      <c r="A11" s="2" t="s">
        <v>7</v>
      </c>
      <c r="B11" s="2">
        <v>20</v>
      </c>
      <c r="C11" s="2" t="s">
        <v>14</v>
      </c>
      <c r="D11" s="2" t="s">
        <v>15</v>
      </c>
      <c r="E11" s="2">
        <v>40</v>
      </c>
    </row>
    <row r="12" spans="1:5" ht="42" customHeight="1">
      <c r="A12" s="2" t="s">
        <v>8</v>
      </c>
      <c r="B12" s="2">
        <v>30</v>
      </c>
      <c r="C12" s="2" t="s">
        <v>16</v>
      </c>
      <c r="D12" s="2" t="s">
        <v>17</v>
      </c>
      <c r="E12" s="2">
        <v>45</v>
      </c>
    </row>
    <row r="14" spans="1:5" ht="42" customHeight="1">
      <c r="A14" s="2" t="s">
        <v>1</v>
      </c>
      <c r="B14" s="2" t="s">
        <v>9</v>
      </c>
      <c r="C14" s="2" t="s">
        <v>10</v>
      </c>
      <c r="D14" s="2" t="s">
        <v>11</v>
      </c>
      <c r="E14" s="2" t="s">
        <v>12</v>
      </c>
    </row>
    <row r="15" spans="1:5" ht="42" customHeight="1">
      <c r="A15" s="2" t="s">
        <v>4</v>
      </c>
      <c r="B15" s="2">
        <v>25</v>
      </c>
      <c r="C15" s="2" t="s">
        <v>18</v>
      </c>
      <c r="D15" s="2" t="s">
        <v>19</v>
      </c>
      <c r="E15" s="2">
        <v>55</v>
      </c>
    </row>
    <row r="16" spans="1:5" ht="42" customHeight="1">
      <c r="A16" s="2" t="s">
        <v>6</v>
      </c>
      <c r="B16" s="2">
        <v>30</v>
      </c>
      <c r="C16" s="2" t="s">
        <v>20</v>
      </c>
      <c r="D16" s="2" t="s">
        <v>19</v>
      </c>
      <c r="E16" s="2">
        <v>55</v>
      </c>
    </row>
    <row r="17" spans="1:5" ht="42" customHeight="1">
      <c r="A17" s="2" t="s">
        <v>7</v>
      </c>
      <c r="B17" s="2">
        <v>35</v>
      </c>
      <c r="C17" s="2" t="s">
        <v>21</v>
      </c>
      <c r="D17" s="2" t="s">
        <v>22</v>
      </c>
      <c r="E17" s="2">
        <v>65</v>
      </c>
    </row>
    <row r="18" spans="1:5" ht="42" customHeight="1">
      <c r="A18" s="2" t="s">
        <v>8</v>
      </c>
      <c r="B18" s="2">
        <v>40</v>
      </c>
      <c r="C18" s="2" t="s">
        <v>23</v>
      </c>
      <c r="D18" s="2" t="s">
        <v>24</v>
      </c>
      <c r="E18" s="2">
        <v>70</v>
      </c>
    </row>
    <row r="20" spans="1:5" ht="42" customHeight="1">
      <c r="A20" s="2" t="s">
        <v>2</v>
      </c>
      <c r="B20" s="2" t="s">
        <v>9</v>
      </c>
      <c r="C20" s="2" t="s">
        <v>10</v>
      </c>
      <c r="D20" s="2" t="s">
        <v>11</v>
      </c>
      <c r="E20" s="2" t="s">
        <v>12</v>
      </c>
    </row>
    <row r="21" spans="1:5" ht="42" customHeight="1">
      <c r="A21" s="2" t="s">
        <v>4</v>
      </c>
      <c r="B21" s="2">
        <v>40</v>
      </c>
      <c r="C21" s="2" t="s">
        <v>23</v>
      </c>
      <c r="D21" s="2" t="s">
        <v>24</v>
      </c>
      <c r="E21" s="2">
        <v>70</v>
      </c>
    </row>
    <row r="22" spans="1:5" ht="42" customHeight="1">
      <c r="A22" s="2" t="s">
        <v>6</v>
      </c>
      <c r="B22" s="2">
        <v>45</v>
      </c>
      <c r="C22" s="2" t="s">
        <v>25</v>
      </c>
      <c r="D22" s="2" t="s">
        <v>26</v>
      </c>
      <c r="E22" s="2">
        <v>75</v>
      </c>
    </row>
    <row r="23" spans="1:5" ht="42" customHeight="1">
      <c r="A23" s="2" t="s">
        <v>7</v>
      </c>
      <c r="B23" s="2">
        <v>55</v>
      </c>
      <c r="C23" s="2" t="s">
        <v>27</v>
      </c>
      <c r="D23" s="2" t="s">
        <v>28</v>
      </c>
      <c r="E23" s="2">
        <v>85</v>
      </c>
    </row>
    <row r="24" spans="1:5" ht="42" customHeight="1">
      <c r="A24" s="2" t="s">
        <v>8</v>
      </c>
      <c r="B24" s="2">
        <v>60</v>
      </c>
      <c r="C24" s="2" t="s">
        <v>29</v>
      </c>
      <c r="D24" s="2" t="s">
        <v>30</v>
      </c>
      <c r="E24" s="2">
        <v>90</v>
      </c>
    </row>
    <row r="26" spans="1:5" ht="42" customHeight="1">
      <c r="A26" s="2" t="s">
        <v>3</v>
      </c>
      <c r="B26" s="2" t="s">
        <v>9</v>
      </c>
      <c r="C26" s="2" t="s">
        <v>10</v>
      </c>
      <c r="D26" s="2" t="s">
        <v>11</v>
      </c>
      <c r="E26" s="2" t="s">
        <v>12</v>
      </c>
    </row>
    <row r="27" spans="1:5" ht="42" customHeight="1">
      <c r="A27" s="2" t="s">
        <v>4</v>
      </c>
      <c r="B27" s="2">
        <v>60</v>
      </c>
      <c r="C27" s="2" t="s">
        <v>29</v>
      </c>
      <c r="D27" s="2" t="s">
        <v>30</v>
      </c>
      <c r="E27" s="2">
        <v>90</v>
      </c>
    </row>
    <row r="28" spans="1:5" ht="42" customHeight="1">
      <c r="A28" s="2" t="s">
        <v>6</v>
      </c>
      <c r="B28" s="2">
        <v>70</v>
      </c>
      <c r="C28" s="2" t="s">
        <v>32</v>
      </c>
      <c r="D28" s="2" t="s">
        <v>33</v>
      </c>
      <c r="E28" s="2">
        <v>100</v>
      </c>
    </row>
    <row r="29" spans="1:5" ht="42" customHeight="1">
      <c r="A29" s="2" t="s">
        <v>7</v>
      </c>
      <c r="B29" s="2">
        <v>80</v>
      </c>
      <c r="C29" s="2" t="s">
        <v>34</v>
      </c>
      <c r="D29" s="2" t="s">
        <v>35</v>
      </c>
      <c r="E29" s="2">
        <v>110</v>
      </c>
    </row>
    <row r="30" spans="1:5" ht="42" customHeight="1">
      <c r="A30" s="2" t="s">
        <v>8</v>
      </c>
      <c r="B30" s="2">
        <v>90</v>
      </c>
      <c r="C30" s="2" t="s">
        <v>36</v>
      </c>
      <c r="D30" s="2" t="s">
        <v>37</v>
      </c>
      <c r="E30" s="2">
        <v>120</v>
      </c>
    </row>
  </sheetData>
  <mergeCells count="2">
    <mergeCell ref="A7:E7"/>
    <mergeCell ref="A1:E1"/>
  </mergeCells>
  <phoneticPr fontId="0" type="noConversion"/>
  <pageMargins left="0.89583333333333337" right="0.7" top="0.75" bottom="0.75" header="0.3" footer="0.3"/>
  <pageSetup paperSize="9" scale="60" orientation="portrait" horizontalDpi="4294967293" verticalDpi="0" r:id="rId1"/>
  <ignoredErrors>
    <ignoredError sqref="C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zoomScaleNormal="40" workbookViewId="0">
      <selection activeCell="G9" sqref="G9"/>
    </sheetView>
  </sheetViews>
  <sheetFormatPr defaultRowHeight="14.25"/>
  <cols>
    <col min="1" max="1" width="4.7109375" style="8" customWidth="1"/>
    <col min="2" max="2" width="21.28515625" style="8" customWidth="1"/>
    <col min="3" max="3" width="12" style="8" customWidth="1"/>
    <col min="4" max="8" width="9.140625" style="8"/>
    <col min="9" max="9" width="3.85546875" style="8" customWidth="1"/>
    <col min="10" max="10" width="13.85546875" style="8" customWidth="1"/>
    <col min="11" max="16384" width="9.140625" style="8"/>
  </cols>
  <sheetData>
    <row r="1" spans="1:24" ht="36" customHeight="1">
      <c r="C1" s="28" t="s">
        <v>75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42.75"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H2" s="10" t="s">
        <v>46</v>
      </c>
      <c r="J2" s="11"/>
      <c r="K2" s="4" t="s">
        <v>9</v>
      </c>
      <c r="L2" s="4" t="s">
        <v>10</v>
      </c>
      <c r="M2" s="4" t="s">
        <v>11</v>
      </c>
      <c r="N2" s="4" t="s">
        <v>12</v>
      </c>
      <c r="R2" s="5"/>
      <c r="S2" s="4" t="s">
        <v>62</v>
      </c>
      <c r="T2" s="5" t="s">
        <v>40</v>
      </c>
      <c r="U2" s="5" t="s">
        <v>41</v>
      </c>
      <c r="V2" s="5" t="s">
        <v>42</v>
      </c>
      <c r="W2" s="5" t="s">
        <v>43</v>
      </c>
      <c r="X2" s="5" t="s">
        <v>44</v>
      </c>
    </row>
    <row r="3" spans="1:24" ht="28.5">
      <c r="B3" s="4" t="s">
        <v>4</v>
      </c>
      <c r="C3" s="4">
        <v>25</v>
      </c>
      <c r="D3" s="4" t="s">
        <v>18</v>
      </c>
      <c r="E3" s="4" t="s">
        <v>47</v>
      </c>
      <c r="F3" s="4">
        <v>50</v>
      </c>
      <c r="H3" s="12">
        <v>9</v>
      </c>
      <c r="J3" s="4" t="s">
        <v>45</v>
      </c>
      <c r="K3" s="6">
        <f>COUNTIF(C21:C30,2)/H3</f>
        <v>0</v>
      </c>
      <c r="L3" s="6">
        <f>COUNTIF($C$21:$C$30,3)/H3</f>
        <v>0</v>
      </c>
      <c r="M3" s="6">
        <f>COUNTIF($C$21:$C$30,4)/H3</f>
        <v>0</v>
      </c>
      <c r="N3" s="6">
        <f>COUNTIF($C$21:$C$30,5)/7</f>
        <v>0</v>
      </c>
      <c r="R3" s="7" t="s">
        <v>58</v>
      </c>
      <c r="S3" s="4">
        <v>25</v>
      </c>
      <c r="T3" s="5">
        <v>25</v>
      </c>
      <c r="U3" s="4">
        <v>25</v>
      </c>
      <c r="V3" s="4">
        <v>25</v>
      </c>
      <c r="W3" s="4">
        <v>35</v>
      </c>
      <c r="X3" s="4">
        <v>40</v>
      </c>
    </row>
    <row r="4" spans="1:24">
      <c r="B4" s="4" t="s">
        <v>6</v>
      </c>
      <c r="C4" s="4">
        <v>25</v>
      </c>
      <c r="D4" s="4" t="s">
        <v>20</v>
      </c>
      <c r="E4" s="4" t="s">
        <v>19</v>
      </c>
      <c r="F4" s="4">
        <v>55</v>
      </c>
      <c r="J4" s="5" t="s">
        <v>40</v>
      </c>
      <c r="K4" s="6">
        <f>COUNTIF($D$21:$D$30,2)/$H$3</f>
        <v>0</v>
      </c>
      <c r="L4" s="6">
        <f>COUNTIF($D$21:$D$30,3)/$H$3</f>
        <v>0</v>
      </c>
      <c r="M4" s="6">
        <f>COUNTIF($D$21:$D$30,4)/$H$3</f>
        <v>0</v>
      </c>
      <c r="N4" s="6">
        <f>COUNTIF($D$21:$D$30,5)/$H$3</f>
        <v>0</v>
      </c>
      <c r="R4" s="4" t="s">
        <v>59</v>
      </c>
      <c r="S4" s="6">
        <f>COUNTIF(C9:C20,"&lt;25")/$H$3</f>
        <v>0</v>
      </c>
      <c r="T4" s="6">
        <f>COUNTIF(D9:D20,"&lt;25")/$H$3</f>
        <v>0</v>
      </c>
      <c r="U4" s="6">
        <f>COUNTIF(E9:E20,"&lt;25")/$H$3</f>
        <v>0</v>
      </c>
      <c r="V4" s="6">
        <f>COUNTIF(F9:F20,"&lt;25")/$H$3</f>
        <v>0</v>
      </c>
      <c r="W4" s="6">
        <f>COUNTIF(G9:G20,"&lt;35")/$H$3</f>
        <v>0</v>
      </c>
      <c r="X4" s="6">
        <f>COUNTIF(H9:H20,"&lt;40")/$H$3</f>
        <v>0</v>
      </c>
    </row>
    <row r="5" spans="1:24">
      <c r="B5" s="4" t="s">
        <v>7</v>
      </c>
      <c r="C5" s="4">
        <v>35</v>
      </c>
      <c r="D5" s="4" t="s">
        <v>21</v>
      </c>
      <c r="E5" s="4" t="s">
        <v>22</v>
      </c>
      <c r="F5" s="4">
        <v>65</v>
      </c>
      <c r="J5" s="5" t="s">
        <v>41</v>
      </c>
      <c r="K5" s="6">
        <f>COUNTIF($E$21:$E$30,2)/$H$3</f>
        <v>0</v>
      </c>
      <c r="L5" s="6">
        <f>COUNTIF($E$21:$E$30,3)/$H$3</f>
        <v>0</v>
      </c>
      <c r="M5" s="6">
        <f>COUNTIF($E$21:$E$30,4)/$H$3</f>
        <v>0</v>
      </c>
      <c r="N5" s="6">
        <f>COUNTIF($E$21:$E$30,5)/$H$3</f>
        <v>0</v>
      </c>
      <c r="R5" s="4" t="s">
        <v>60</v>
      </c>
      <c r="S5" s="6">
        <f>COUNTIF(C9:C20,"&gt;25")/$H$3</f>
        <v>0</v>
      </c>
      <c r="T5" s="6">
        <f>COUNTIF(D9:D20,"&gt;25")/$H$3</f>
        <v>0</v>
      </c>
      <c r="U5" s="6">
        <f>COUNTIF(E9:E20,"&gt;25")/$H$3</f>
        <v>0</v>
      </c>
      <c r="V5" s="6">
        <f>COUNTIF(F9:F20,"&gt;25")/$H$3</f>
        <v>0</v>
      </c>
      <c r="W5" s="6">
        <f>COUNTIF(G9:G20,"&gt;35")/$H$3</f>
        <v>0</v>
      </c>
      <c r="X5" s="6">
        <f>COUNTIF(H9:H20,"&gt;40")/$H$3</f>
        <v>0</v>
      </c>
    </row>
    <row r="6" spans="1:24">
      <c r="B6" s="4" t="s">
        <v>8</v>
      </c>
      <c r="C6" s="4">
        <v>40</v>
      </c>
      <c r="D6" s="4" t="s">
        <v>23</v>
      </c>
      <c r="E6" s="4" t="s">
        <v>24</v>
      </c>
      <c r="F6" s="4">
        <v>70</v>
      </c>
      <c r="J6" s="5" t="s">
        <v>42</v>
      </c>
      <c r="K6" s="6">
        <f>COUNTIF($F$21:$F$30,2)/$H$3</f>
        <v>0</v>
      </c>
      <c r="L6" s="6">
        <f>COUNTIF($F$21:$F$30,3)/$H$3</f>
        <v>0</v>
      </c>
      <c r="M6" s="6">
        <f>COUNTIF($F$21:$F$30,4)/$H$3</f>
        <v>0</v>
      </c>
      <c r="N6" s="6">
        <f>COUNTIF($F$21:$F$30,5)/$H$3</f>
        <v>0</v>
      </c>
    </row>
    <row r="7" spans="1:24">
      <c r="J7" s="5" t="s">
        <v>43</v>
      </c>
      <c r="K7" s="6">
        <f>COUNTIF($G$21:$G$30,2)/$H$3</f>
        <v>0</v>
      </c>
      <c r="L7" s="6">
        <f>COUNTIF($G$21:$G$30,3)/$H$3</f>
        <v>0</v>
      </c>
      <c r="M7" s="6">
        <f>COUNTIF($G$21:$G$30,4)/$H$3</f>
        <v>0</v>
      </c>
      <c r="N7" s="6">
        <f>COUNTIF($G$21:$G$30,5)/$H$3</f>
        <v>0</v>
      </c>
    </row>
    <row r="8" spans="1:24">
      <c r="A8" s="5" t="s">
        <v>38</v>
      </c>
      <c r="B8" s="5" t="s">
        <v>39</v>
      </c>
      <c r="C8" s="4"/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J8" s="5" t="s">
        <v>44</v>
      </c>
      <c r="K8" s="6">
        <f>COUNTIF($H$21:$H$30,2)/$H$3</f>
        <v>0</v>
      </c>
      <c r="L8" s="6">
        <f>COUNTIF($H$21:$H$30,3)/$H$3</f>
        <v>0</v>
      </c>
      <c r="M8" s="6">
        <f>COUNTIF($H$21:$H$30,4)/$H$3</f>
        <v>0</v>
      </c>
      <c r="N8" s="6">
        <f>COUNTIF($H$21:$H$30,5)/$H$3</f>
        <v>0</v>
      </c>
    </row>
    <row r="9" spans="1:24">
      <c r="A9" s="5">
        <v>1</v>
      </c>
      <c r="B9" s="11" t="s">
        <v>82</v>
      </c>
      <c r="C9" s="5"/>
      <c r="D9" s="5"/>
      <c r="E9" s="5"/>
      <c r="F9" s="5"/>
      <c r="G9" s="5"/>
      <c r="H9" s="5"/>
    </row>
    <row r="10" spans="1:24">
      <c r="A10" s="19">
        <v>2</v>
      </c>
      <c r="B10" s="11"/>
      <c r="C10" s="5"/>
      <c r="D10" s="5"/>
      <c r="E10" s="5"/>
      <c r="F10" s="5"/>
      <c r="G10" s="5"/>
      <c r="H10" s="5"/>
    </row>
    <row r="11" spans="1:24">
      <c r="A11" s="5">
        <v>3</v>
      </c>
      <c r="B11" s="11"/>
      <c r="C11" s="5"/>
      <c r="D11" s="5"/>
      <c r="E11" s="5"/>
      <c r="F11" s="5"/>
      <c r="G11" s="5"/>
      <c r="H11" s="5"/>
    </row>
    <row r="12" spans="1:24">
      <c r="A12" s="19">
        <v>4</v>
      </c>
      <c r="B12" s="11"/>
      <c r="C12" s="5"/>
      <c r="D12" s="5"/>
      <c r="E12" s="5"/>
      <c r="F12" s="5"/>
      <c r="G12" s="5"/>
      <c r="H12" s="5"/>
    </row>
    <row r="13" spans="1:24">
      <c r="A13" s="5">
        <v>5</v>
      </c>
      <c r="B13" s="11"/>
      <c r="C13" s="5"/>
      <c r="D13" s="5"/>
      <c r="E13" s="5"/>
      <c r="F13" s="5"/>
      <c r="G13" s="5"/>
      <c r="H13" s="5"/>
    </row>
    <row r="14" spans="1:24">
      <c r="A14" s="19">
        <v>6</v>
      </c>
      <c r="B14" s="11"/>
      <c r="C14" s="5"/>
      <c r="D14" s="5"/>
      <c r="E14" s="5"/>
      <c r="F14" s="5"/>
      <c r="G14" s="5"/>
      <c r="H14" s="5"/>
    </row>
    <row r="15" spans="1:24">
      <c r="A15" s="5">
        <v>7</v>
      </c>
      <c r="B15" s="11"/>
      <c r="C15" s="5"/>
      <c r="D15" s="5"/>
      <c r="E15" s="5"/>
      <c r="F15" s="5"/>
      <c r="G15" s="5"/>
      <c r="H15" s="5"/>
    </row>
    <row r="16" spans="1:24">
      <c r="A16" s="19">
        <v>8</v>
      </c>
      <c r="B16" s="11"/>
      <c r="C16" s="5"/>
      <c r="D16" s="5"/>
      <c r="E16" s="5"/>
      <c r="F16" s="5"/>
      <c r="G16" s="5"/>
      <c r="H16" s="5"/>
    </row>
    <row r="17" spans="1:8">
      <c r="A17" s="5">
        <v>9</v>
      </c>
      <c r="B17" s="11"/>
      <c r="C17" s="5"/>
      <c r="D17" s="5"/>
      <c r="E17" s="5"/>
      <c r="F17" s="5"/>
      <c r="G17" s="5"/>
      <c r="H17" s="5"/>
    </row>
    <row r="18" spans="1:8">
      <c r="A18" s="19">
        <v>10</v>
      </c>
      <c r="B18" s="11"/>
      <c r="C18" s="5"/>
      <c r="D18" s="5"/>
      <c r="E18" s="5"/>
      <c r="F18" s="5"/>
      <c r="G18" s="5"/>
      <c r="H18" s="5"/>
    </row>
    <row r="20" spans="1:8">
      <c r="A20" s="5"/>
      <c r="B20" s="5"/>
      <c r="C20" s="4"/>
      <c r="D20" s="5"/>
      <c r="E20" s="5"/>
      <c r="F20" s="5"/>
      <c r="G20" s="5"/>
      <c r="H20" s="5"/>
    </row>
    <row r="21" spans="1:8">
      <c r="A21" s="5">
        <v>1</v>
      </c>
      <c r="B21" s="11"/>
      <c r="C21" s="5"/>
      <c r="D21" s="5"/>
      <c r="E21" s="5"/>
      <c r="F21" s="5"/>
      <c r="G21" s="5"/>
      <c r="H21" s="5"/>
    </row>
    <row r="22" spans="1:8">
      <c r="A22" s="19">
        <v>2</v>
      </c>
      <c r="B22" s="11"/>
      <c r="C22" s="5"/>
      <c r="D22" s="5"/>
      <c r="E22" s="5"/>
      <c r="F22" s="5"/>
      <c r="G22" s="5"/>
      <c r="H22" s="5"/>
    </row>
    <row r="23" spans="1:8">
      <c r="A23" s="5">
        <v>3</v>
      </c>
      <c r="B23" s="11"/>
      <c r="C23" s="5"/>
      <c r="D23" s="5"/>
      <c r="E23" s="5"/>
      <c r="F23" s="5"/>
      <c r="G23" s="5"/>
      <c r="H23" s="5"/>
    </row>
    <row r="24" spans="1:8">
      <c r="A24" s="19">
        <v>4</v>
      </c>
      <c r="B24" s="11"/>
      <c r="C24" s="5"/>
      <c r="D24" s="5"/>
      <c r="E24" s="5"/>
      <c r="F24" s="5"/>
      <c r="G24" s="5"/>
      <c r="H24" s="5"/>
    </row>
    <row r="25" spans="1:8">
      <c r="A25" s="5">
        <v>5</v>
      </c>
      <c r="B25" s="11"/>
      <c r="C25" s="5"/>
      <c r="D25" s="5"/>
      <c r="E25" s="5"/>
      <c r="F25" s="5"/>
      <c r="G25" s="5"/>
      <c r="H25" s="5"/>
    </row>
    <row r="26" spans="1:8">
      <c r="A26" s="19">
        <v>6</v>
      </c>
      <c r="B26" s="11"/>
      <c r="C26" s="5"/>
      <c r="D26" s="5"/>
      <c r="E26" s="5"/>
      <c r="F26" s="5"/>
      <c r="G26" s="5"/>
      <c r="H26" s="5"/>
    </row>
    <row r="27" spans="1:8">
      <c r="A27" s="5">
        <v>7</v>
      </c>
      <c r="B27" s="11"/>
      <c r="C27" s="5"/>
      <c r="D27" s="5"/>
      <c r="E27" s="5"/>
      <c r="F27" s="5"/>
      <c r="G27" s="5"/>
      <c r="H27" s="5"/>
    </row>
    <row r="28" spans="1:8">
      <c r="A28" s="19">
        <v>8</v>
      </c>
      <c r="B28" s="11"/>
      <c r="C28" s="5"/>
      <c r="D28" s="5"/>
      <c r="E28" s="5"/>
      <c r="F28" s="5"/>
      <c r="G28" s="5"/>
      <c r="H28" s="5"/>
    </row>
    <row r="29" spans="1:8">
      <c r="A29" s="5">
        <v>9</v>
      </c>
      <c r="B29" s="11"/>
      <c r="C29" s="5"/>
      <c r="D29" s="5"/>
      <c r="E29" s="5"/>
      <c r="F29" s="5"/>
      <c r="G29" s="5"/>
      <c r="H29" s="5"/>
    </row>
    <row r="30" spans="1:8">
      <c r="A30" s="19">
        <v>10</v>
      </c>
      <c r="B30" s="11"/>
      <c r="C30" s="5"/>
      <c r="D30" s="5"/>
      <c r="E30" s="5"/>
      <c r="F30" s="5"/>
      <c r="G30" s="5"/>
      <c r="H30" s="5"/>
    </row>
    <row r="31" spans="1:8">
      <c r="A31" s="5">
        <v>11</v>
      </c>
      <c r="B31" s="11"/>
      <c r="C31" s="5"/>
      <c r="D31" s="5"/>
      <c r="E31" s="5"/>
      <c r="F31" s="5"/>
      <c r="G31" s="5"/>
      <c r="H31" s="5"/>
    </row>
  </sheetData>
  <mergeCells count="1">
    <mergeCell ref="C1:X1"/>
  </mergeCells>
  <phoneticPr fontId="0" type="noConversion"/>
  <pageMargins left="0.7" right="0.7" top="0.75" bottom="0.75" header="0.3" footer="0.3"/>
  <pageSetup paperSize="9" scale="5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zoomScale="70" zoomScaleNormal="60" workbookViewId="0">
      <selection activeCell="H54" sqref="H54"/>
    </sheetView>
  </sheetViews>
  <sheetFormatPr defaultRowHeight="14.25"/>
  <cols>
    <col min="1" max="1" width="4.7109375" style="8" customWidth="1"/>
    <col min="2" max="2" width="21.28515625" style="8" customWidth="1"/>
    <col min="3" max="8" width="9.140625" style="8"/>
    <col min="9" max="9" width="3.85546875" style="8" customWidth="1"/>
    <col min="10" max="10" width="13.85546875" style="8" customWidth="1"/>
    <col min="11" max="16384" width="9.140625" style="8"/>
  </cols>
  <sheetData>
    <row r="1" spans="1:24" ht="30">
      <c r="C1" s="28" t="s">
        <v>80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42.75"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H2" s="10" t="s">
        <v>46</v>
      </c>
      <c r="J2" s="11"/>
      <c r="K2" s="4" t="s">
        <v>9</v>
      </c>
      <c r="L2" s="4" t="s">
        <v>10</v>
      </c>
      <c r="M2" s="4" t="s">
        <v>11</v>
      </c>
      <c r="N2" s="4" t="s">
        <v>12</v>
      </c>
      <c r="Q2" s="5"/>
      <c r="R2" s="4" t="s">
        <v>45</v>
      </c>
      <c r="S2" s="5" t="s">
        <v>40</v>
      </c>
      <c r="T2" s="5" t="s">
        <v>41</v>
      </c>
      <c r="U2" s="5" t="s">
        <v>42</v>
      </c>
      <c r="V2" s="5" t="s">
        <v>43</v>
      </c>
      <c r="W2" s="5" t="s">
        <v>44</v>
      </c>
    </row>
    <row r="3" spans="1:24" ht="28.5">
      <c r="B3" s="4" t="s">
        <v>4</v>
      </c>
      <c r="C3" s="4">
        <v>25</v>
      </c>
      <c r="D3" s="4" t="s">
        <v>18</v>
      </c>
      <c r="E3" s="4" t="s">
        <v>106</v>
      </c>
      <c r="F3" s="4">
        <v>45</v>
      </c>
      <c r="H3" s="12">
        <v>26</v>
      </c>
      <c r="J3" s="4" t="s">
        <v>62</v>
      </c>
      <c r="K3" s="6">
        <v>0.28999999999999998</v>
      </c>
      <c r="L3" s="6">
        <f>COUNTIF($C$37:$C$62,3)/H3</f>
        <v>0.19230769230769232</v>
      </c>
      <c r="M3" s="6">
        <f>COUNTIF($C$37:$C$62,4)/H3</f>
        <v>0.26923076923076922</v>
      </c>
      <c r="N3" s="6">
        <f>COUNTIF($C$37:$C$62,5)/7</f>
        <v>0.8571428571428571</v>
      </c>
      <c r="Q3" s="7" t="s">
        <v>58</v>
      </c>
      <c r="R3" s="24">
        <v>0.25</v>
      </c>
      <c r="S3" s="25">
        <v>0.25</v>
      </c>
      <c r="T3" s="24">
        <v>0.25</v>
      </c>
      <c r="U3" s="24">
        <v>0.25</v>
      </c>
      <c r="V3" s="24">
        <v>0.35</v>
      </c>
      <c r="W3" s="24">
        <v>0.4</v>
      </c>
    </row>
    <row r="4" spans="1:24">
      <c r="B4" s="4" t="s">
        <v>6</v>
      </c>
      <c r="C4" s="4">
        <v>25</v>
      </c>
      <c r="D4" s="4" t="s">
        <v>20</v>
      </c>
      <c r="E4" s="4" t="s">
        <v>19</v>
      </c>
      <c r="F4" s="4">
        <v>55</v>
      </c>
      <c r="J4" s="5" t="s">
        <v>40</v>
      </c>
      <c r="K4" s="6">
        <f>COUNTIF($D$37:$D$62,2)/$H$3</f>
        <v>0.11538461538461539</v>
      </c>
      <c r="L4" s="6">
        <f>COUNTIF($D$37:$D$62,3)/$H$3</f>
        <v>0.23076923076923078</v>
      </c>
      <c r="M4" s="6">
        <f>COUNTIF($D$37:$D$62,4)/$H$3</f>
        <v>0.19230769230769232</v>
      </c>
      <c r="N4" s="6">
        <f>COUNTIF($D$37:$D$62,5)/$H$3</f>
        <v>0.38461538461538464</v>
      </c>
      <c r="Q4" s="4" t="s">
        <v>59</v>
      </c>
      <c r="R4" s="6">
        <f>COUNTIF(C9:C36,"&lt;40")/$H$3</f>
        <v>0.61538461538461542</v>
      </c>
      <c r="S4" s="6">
        <f>COUNTIF(D9:D36,"&lt;40")/$H$3</f>
        <v>0.5</v>
      </c>
      <c r="T4" s="6">
        <f>COUNTIF(E9:E36,"&lt;40")/$H$3</f>
        <v>0.34615384615384615</v>
      </c>
      <c r="U4" s="6">
        <f>COUNTIF(F9:F36,"&lt;45")/$H$3</f>
        <v>0.19230769230769232</v>
      </c>
      <c r="V4" s="6">
        <f>COUNTIF(G9:G36,"&lt;55")/$H$3</f>
        <v>0.23076923076923078</v>
      </c>
      <c r="W4" s="6">
        <f>COUNTIF(H9:H36,"&lt;60")/$H$3</f>
        <v>0.23076923076923078</v>
      </c>
    </row>
    <row r="5" spans="1:24">
      <c r="B5" s="4" t="s">
        <v>7</v>
      </c>
      <c r="C5" s="4">
        <v>35</v>
      </c>
      <c r="D5" s="4" t="s">
        <v>21</v>
      </c>
      <c r="E5" s="4" t="s">
        <v>22</v>
      </c>
      <c r="F5" s="4">
        <v>65</v>
      </c>
      <c r="J5" s="5" t="s">
        <v>41</v>
      </c>
      <c r="K5" s="6">
        <f>COUNTIF($E$37:$E$62,2)/$H$3</f>
        <v>7.6923076923076927E-2</v>
      </c>
      <c r="L5" s="6">
        <f>COUNTIF($E$37:$E$62,3)/$H$3</f>
        <v>0.11538461538461539</v>
      </c>
      <c r="M5" s="6">
        <f>COUNTIF($E$37:$E$62,4)/$H$3</f>
        <v>0.34615384615384615</v>
      </c>
      <c r="N5" s="6">
        <f>COUNTIF($E$37:$E$62,5)/$H$3</f>
        <v>0.42307692307692307</v>
      </c>
      <c r="Q5" s="4" t="s">
        <v>60</v>
      </c>
      <c r="R5" s="6">
        <f>COUNTIF(C9:C36,"&gt;40")/$H$3</f>
        <v>0.26923076923076922</v>
      </c>
      <c r="S5" s="6">
        <f>COUNTIF(D9:D36,"&gt;40")/$H$3</f>
        <v>0.46153846153846156</v>
      </c>
      <c r="T5" s="6">
        <f>COUNTIF(E9:E36,"&gt;40")/$H$3</f>
        <v>0.5</v>
      </c>
      <c r="U5" s="6">
        <f>COUNTIF(F9:F36,"&gt;45")/$H$3</f>
        <v>0.76923076923076927</v>
      </c>
      <c r="V5" s="6">
        <f>COUNTIF(G9:G36,"&gt;55")/$H$3</f>
        <v>0.76923076923076927</v>
      </c>
      <c r="W5" s="6">
        <f>COUNTIF(H9:H36,"&gt;60")/$H$3</f>
        <v>0.76923076923076927</v>
      </c>
    </row>
    <row r="6" spans="1:24">
      <c r="B6" s="4" t="s">
        <v>8</v>
      </c>
      <c r="C6" s="4">
        <v>40</v>
      </c>
      <c r="D6" s="4" t="s">
        <v>23</v>
      </c>
      <c r="E6" s="4" t="s">
        <v>24</v>
      </c>
      <c r="F6" s="4">
        <v>70</v>
      </c>
      <c r="J6" s="5" t="s">
        <v>42</v>
      </c>
      <c r="K6" s="6">
        <f>COUNTIF($F$37:$F$62,2)/$H$3</f>
        <v>0</v>
      </c>
      <c r="L6" s="6">
        <f>COUNTIF($F$37:$F$62,3)/$H$3</f>
        <v>0.11538461538461539</v>
      </c>
      <c r="M6" s="6">
        <f>COUNTIF($F$37:$F$62,4)/$H$3</f>
        <v>0.30769230769230771</v>
      </c>
      <c r="N6" s="6">
        <f>COUNTIF($F$37:$F$62,5)/$H$3</f>
        <v>0.53846153846153844</v>
      </c>
    </row>
    <row r="7" spans="1:24">
      <c r="J7" s="5" t="s">
        <v>43</v>
      </c>
      <c r="K7" s="6">
        <f>COUNTIF($G$37:$G$62,2)/$H$3</f>
        <v>0</v>
      </c>
      <c r="L7" s="6">
        <f>COUNTIF($G$37:$G$62,3)/$H$3</f>
        <v>7.6923076923076927E-2</v>
      </c>
      <c r="M7" s="6">
        <f>COUNTIF($G$37:$G$62,4)/$H$3</f>
        <v>0.38461538461538464</v>
      </c>
      <c r="N7" s="6">
        <f>COUNTIF($G$37:$G$62,5)/$H$3</f>
        <v>0.53846153846153844</v>
      </c>
    </row>
    <row r="8" spans="1:24" ht="42.75">
      <c r="A8" s="5" t="s">
        <v>38</v>
      </c>
      <c r="B8" s="5" t="s">
        <v>39</v>
      </c>
      <c r="C8" s="4" t="s">
        <v>62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J8" s="5" t="s">
        <v>44</v>
      </c>
      <c r="K8" s="6">
        <f>COUNTIF($H$37:$H$62,2)/$H$3</f>
        <v>0</v>
      </c>
      <c r="L8" s="6">
        <f>COUNTIF($H$37:$H$62,3)/$H$3</f>
        <v>0.11538461538461539</v>
      </c>
      <c r="M8" s="6">
        <f>COUNTIF($H$37:$H$62,4)/$H$3</f>
        <v>0.23076923076923078</v>
      </c>
      <c r="N8" s="6">
        <f>COUNTIF($H$37:$H$62,5)/$H$3</f>
        <v>0.65384615384615385</v>
      </c>
    </row>
    <row r="9" spans="1:24">
      <c r="A9" s="5">
        <v>1</v>
      </c>
      <c r="B9" s="11" t="s">
        <v>82</v>
      </c>
      <c r="C9" s="5">
        <v>31</v>
      </c>
      <c r="D9" s="5">
        <v>36</v>
      </c>
      <c r="E9" s="5">
        <v>40</v>
      </c>
      <c r="F9" s="5">
        <v>56</v>
      </c>
      <c r="G9" s="5">
        <v>59</v>
      </c>
      <c r="H9" s="5">
        <v>80</v>
      </c>
    </row>
    <row r="10" spans="1:24">
      <c r="A10" s="5">
        <v>2</v>
      </c>
      <c r="B10" s="11" t="s">
        <v>109</v>
      </c>
      <c r="C10" s="5">
        <v>30</v>
      </c>
      <c r="D10" s="5">
        <v>38</v>
      </c>
      <c r="E10" s="5">
        <v>40</v>
      </c>
      <c r="F10" s="5">
        <v>51</v>
      </c>
      <c r="G10" s="5">
        <v>78</v>
      </c>
      <c r="H10" s="5">
        <v>92</v>
      </c>
    </row>
    <row r="11" spans="1:24">
      <c r="A11" s="5">
        <v>3</v>
      </c>
      <c r="B11" s="11" t="s">
        <v>83</v>
      </c>
      <c r="C11" s="5">
        <v>27</v>
      </c>
      <c r="D11" s="5">
        <v>31</v>
      </c>
      <c r="E11" s="5">
        <v>41</v>
      </c>
      <c r="F11" s="5">
        <v>50</v>
      </c>
      <c r="G11" s="5">
        <v>70</v>
      </c>
      <c r="H11" s="5">
        <v>69</v>
      </c>
    </row>
    <row r="12" spans="1:24">
      <c r="A12" s="5">
        <v>4</v>
      </c>
      <c r="B12" s="11" t="s">
        <v>84</v>
      </c>
      <c r="C12" s="5">
        <v>28</v>
      </c>
      <c r="D12" s="5">
        <v>54</v>
      </c>
      <c r="E12" s="5">
        <v>50</v>
      </c>
      <c r="F12" s="5">
        <v>63</v>
      </c>
      <c r="G12" s="5">
        <v>64</v>
      </c>
      <c r="H12" s="5">
        <v>84</v>
      </c>
    </row>
    <row r="13" spans="1:24">
      <c r="A13" s="5">
        <v>5</v>
      </c>
      <c r="B13" s="11" t="s">
        <v>108</v>
      </c>
      <c r="C13" s="5">
        <v>24</v>
      </c>
      <c r="D13" s="5">
        <v>21</v>
      </c>
      <c r="E13" s="5">
        <v>23</v>
      </c>
      <c r="F13" s="5">
        <v>31</v>
      </c>
      <c r="G13" s="5">
        <v>50</v>
      </c>
      <c r="H13" s="5">
        <v>45</v>
      </c>
    </row>
    <row r="14" spans="1:24">
      <c r="A14" s="5">
        <v>6</v>
      </c>
      <c r="B14" s="11" t="s">
        <v>85</v>
      </c>
      <c r="C14" s="5">
        <v>70</v>
      </c>
      <c r="D14" s="5">
        <v>72</v>
      </c>
      <c r="E14" s="5">
        <v>66</v>
      </c>
      <c r="F14" s="5">
        <v>80</v>
      </c>
      <c r="G14" s="5">
        <v>95</v>
      </c>
      <c r="H14" s="5">
        <v>106</v>
      </c>
    </row>
    <row r="15" spans="1:24">
      <c r="A15" s="5">
        <v>7</v>
      </c>
      <c r="B15" s="11" t="s">
        <v>86</v>
      </c>
      <c r="C15" s="5">
        <v>25</v>
      </c>
      <c r="D15" s="5">
        <v>30</v>
      </c>
      <c r="E15" s="5">
        <v>30</v>
      </c>
      <c r="F15" s="5">
        <v>35</v>
      </c>
      <c r="G15" s="5">
        <v>46</v>
      </c>
      <c r="H15" s="5">
        <v>53</v>
      </c>
    </row>
    <row r="16" spans="1:24">
      <c r="A16" s="5">
        <v>8</v>
      </c>
      <c r="B16" s="11" t="s">
        <v>87</v>
      </c>
      <c r="C16" s="5">
        <v>60</v>
      </c>
      <c r="D16" s="5">
        <v>81</v>
      </c>
      <c r="E16" s="5">
        <v>71</v>
      </c>
      <c r="F16" s="5">
        <v>116</v>
      </c>
      <c r="G16" s="5">
        <v>120</v>
      </c>
      <c r="H16" s="5">
        <v>142</v>
      </c>
    </row>
    <row r="17" spans="1:8">
      <c r="A17" s="5">
        <v>9</v>
      </c>
      <c r="B17" s="11" t="s">
        <v>88</v>
      </c>
      <c r="C17" s="5">
        <v>30</v>
      </c>
      <c r="D17" s="5">
        <v>44</v>
      </c>
      <c r="E17" s="5">
        <v>48</v>
      </c>
      <c r="F17" s="5">
        <v>59</v>
      </c>
      <c r="G17" s="5">
        <v>74</v>
      </c>
      <c r="H17" s="5">
        <v>81</v>
      </c>
    </row>
    <row r="18" spans="1:8">
      <c r="A18" s="5">
        <v>10</v>
      </c>
      <c r="B18" s="11" t="s">
        <v>89</v>
      </c>
      <c r="C18" s="5">
        <v>30</v>
      </c>
      <c r="D18" s="5"/>
      <c r="E18" s="5"/>
      <c r="F18" s="5"/>
      <c r="G18" s="5">
        <v>54</v>
      </c>
      <c r="H18" s="5">
        <v>89</v>
      </c>
    </row>
    <row r="19" spans="1:8">
      <c r="A19" s="5">
        <v>11</v>
      </c>
      <c r="B19" s="11" t="s">
        <v>90</v>
      </c>
      <c r="C19" s="5">
        <v>44</v>
      </c>
      <c r="D19" s="5">
        <v>70</v>
      </c>
      <c r="E19" s="5">
        <v>79</v>
      </c>
      <c r="F19" s="5">
        <v>88</v>
      </c>
      <c r="G19" s="5">
        <v>100</v>
      </c>
      <c r="H19" s="5">
        <v>114</v>
      </c>
    </row>
    <row r="20" spans="1:8">
      <c r="A20" s="5">
        <v>12</v>
      </c>
      <c r="B20" s="11" t="s">
        <v>91</v>
      </c>
      <c r="C20" s="5">
        <v>32</v>
      </c>
      <c r="D20" s="5">
        <v>34</v>
      </c>
      <c r="E20" s="5">
        <v>66</v>
      </c>
      <c r="F20" s="5">
        <v>80</v>
      </c>
      <c r="G20" s="5">
        <v>97</v>
      </c>
      <c r="H20" s="5">
        <v>102</v>
      </c>
    </row>
    <row r="21" spans="1:8">
      <c r="A21" s="5">
        <v>13</v>
      </c>
      <c r="B21" s="11" t="s">
        <v>92</v>
      </c>
      <c r="C21" s="5">
        <v>27</v>
      </c>
      <c r="D21" s="5">
        <v>37</v>
      </c>
      <c r="E21" s="5">
        <v>38</v>
      </c>
      <c r="F21" s="5">
        <v>47</v>
      </c>
      <c r="G21" s="5">
        <v>78</v>
      </c>
      <c r="H21" s="5">
        <v>90</v>
      </c>
    </row>
    <row r="22" spans="1:8">
      <c r="A22" s="5">
        <v>14</v>
      </c>
      <c r="B22" s="11" t="s">
        <v>93</v>
      </c>
      <c r="C22" s="5">
        <v>35</v>
      </c>
      <c r="D22" s="5">
        <v>54</v>
      </c>
      <c r="E22" s="5">
        <v>56</v>
      </c>
      <c r="F22" s="5">
        <v>79</v>
      </c>
      <c r="G22" s="5">
        <v>87</v>
      </c>
      <c r="H22" s="5">
        <v>102</v>
      </c>
    </row>
    <row r="23" spans="1:8">
      <c r="A23" s="5">
        <v>15</v>
      </c>
      <c r="B23" s="11" t="s">
        <v>94</v>
      </c>
      <c r="C23" s="5">
        <v>35</v>
      </c>
      <c r="D23" s="5">
        <v>46</v>
      </c>
      <c r="E23" s="5">
        <v>33</v>
      </c>
      <c r="F23" s="5">
        <v>44</v>
      </c>
      <c r="G23" s="5">
        <v>76</v>
      </c>
      <c r="H23" s="5">
        <v>56</v>
      </c>
    </row>
    <row r="24" spans="1:8">
      <c r="A24" s="5">
        <v>16</v>
      </c>
      <c r="B24" s="11" t="s">
        <v>95</v>
      </c>
      <c r="C24" s="5">
        <v>60</v>
      </c>
      <c r="D24" s="5">
        <v>73</v>
      </c>
      <c r="E24" s="5">
        <v>78</v>
      </c>
      <c r="F24" s="5">
        <v>86</v>
      </c>
      <c r="G24" s="5">
        <v>87</v>
      </c>
      <c r="H24" s="5">
        <v>142</v>
      </c>
    </row>
    <row r="25" spans="1:8">
      <c r="A25" s="5">
        <v>17</v>
      </c>
      <c r="B25" s="11" t="s">
        <v>96</v>
      </c>
      <c r="C25" s="5">
        <v>30</v>
      </c>
      <c r="D25" s="5">
        <v>36</v>
      </c>
      <c r="E25" s="5">
        <v>36</v>
      </c>
      <c r="F25" s="5">
        <v>55</v>
      </c>
      <c r="G25" s="5">
        <v>75</v>
      </c>
      <c r="H25" s="5">
        <v>89</v>
      </c>
    </row>
    <row r="26" spans="1:8">
      <c r="A26" s="5">
        <v>18</v>
      </c>
      <c r="B26" s="11" t="s">
        <v>97</v>
      </c>
      <c r="C26" s="5">
        <v>35</v>
      </c>
      <c r="D26" s="5">
        <v>29</v>
      </c>
      <c r="E26" s="5">
        <v>39</v>
      </c>
      <c r="F26" s="5">
        <v>51</v>
      </c>
      <c r="G26" s="5">
        <v>48</v>
      </c>
      <c r="H26" s="5">
        <v>50</v>
      </c>
    </row>
    <row r="27" spans="1:8">
      <c r="A27" s="5">
        <v>19</v>
      </c>
      <c r="B27" s="11" t="s">
        <v>98</v>
      </c>
      <c r="C27" s="5">
        <v>30</v>
      </c>
      <c r="D27" s="5">
        <v>31</v>
      </c>
      <c r="E27" s="5">
        <v>38</v>
      </c>
      <c r="F27" s="5">
        <v>36</v>
      </c>
      <c r="G27" s="5">
        <v>54</v>
      </c>
      <c r="H27" s="5">
        <v>59</v>
      </c>
    </row>
    <row r="28" spans="1:8">
      <c r="A28" s="19">
        <v>20</v>
      </c>
      <c r="B28" s="11" t="s">
        <v>99</v>
      </c>
      <c r="C28" s="5">
        <v>48</v>
      </c>
      <c r="D28" s="5">
        <v>41</v>
      </c>
      <c r="E28" s="5">
        <v>43</v>
      </c>
      <c r="F28" s="5">
        <v>56</v>
      </c>
      <c r="G28" s="5">
        <v>60</v>
      </c>
      <c r="H28" s="5">
        <v>82</v>
      </c>
    </row>
    <row r="29" spans="1:8">
      <c r="A29" s="19">
        <v>21</v>
      </c>
      <c r="B29" s="11" t="s">
        <v>100</v>
      </c>
      <c r="C29" s="5"/>
      <c r="D29" s="5">
        <v>76</v>
      </c>
      <c r="E29" s="5">
        <v>77</v>
      </c>
      <c r="F29" s="5">
        <v>68</v>
      </c>
      <c r="G29" s="5">
        <v>80</v>
      </c>
      <c r="H29" s="5">
        <v>95</v>
      </c>
    </row>
    <row r="30" spans="1:8">
      <c r="A30" s="19">
        <v>22</v>
      </c>
      <c r="B30" s="11" t="s">
        <v>101</v>
      </c>
      <c r="C30" s="5">
        <v>97</v>
      </c>
      <c r="D30" s="5">
        <v>61</v>
      </c>
      <c r="E30" s="5">
        <v>83</v>
      </c>
      <c r="F30" s="5">
        <v>104</v>
      </c>
      <c r="G30" s="5">
        <v>131</v>
      </c>
      <c r="H30" s="5">
        <v>132</v>
      </c>
    </row>
    <row r="31" spans="1:8">
      <c r="A31" s="19">
        <v>23</v>
      </c>
      <c r="B31" s="11" t="s">
        <v>102</v>
      </c>
      <c r="C31" s="5">
        <v>20</v>
      </c>
      <c r="D31" s="5">
        <v>35</v>
      </c>
      <c r="E31" s="5">
        <v>40</v>
      </c>
      <c r="F31" s="5">
        <v>49</v>
      </c>
      <c r="G31" s="5">
        <v>53</v>
      </c>
      <c r="H31" s="5">
        <v>57</v>
      </c>
    </row>
    <row r="32" spans="1:8">
      <c r="A32" s="19">
        <v>24</v>
      </c>
      <c r="B32" s="11" t="s">
        <v>103</v>
      </c>
      <c r="C32" s="5">
        <v>40</v>
      </c>
      <c r="D32" s="5">
        <v>31</v>
      </c>
      <c r="E32" s="5">
        <v>31</v>
      </c>
      <c r="F32" s="5">
        <v>54</v>
      </c>
      <c r="G32" s="5">
        <v>56</v>
      </c>
      <c r="H32" s="5">
        <v>68</v>
      </c>
    </row>
    <row r="33" spans="1:8">
      <c r="A33" s="19">
        <v>25</v>
      </c>
      <c r="B33" s="11" t="s">
        <v>104</v>
      </c>
      <c r="C33" s="5">
        <v>40</v>
      </c>
      <c r="D33" s="5">
        <v>23</v>
      </c>
      <c r="E33" s="5">
        <v>27</v>
      </c>
      <c r="F33" s="5">
        <v>42</v>
      </c>
      <c r="G33" s="5">
        <v>56</v>
      </c>
      <c r="H33" s="5">
        <v>69</v>
      </c>
    </row>
    <row r="34" spans="1:8">
      <c r="A34" s="19">
        <v>26</v>
      </c>
      <c r="B34" s="11" t="s">
        <v>105</v>
      </c>
      <c r="C34" s="5">
        <v>55</v>
      </c>
      <c r="D34" s="5">
        <v>49</v>
      </c>
      <c r="E34" s="5">
        <v>52</v>
      </c>
      <c r="F34" s="5">
        <v>98</v>
      </c>
      <c r="G34" s="5">
        <v>78</v>
      </c>
      <c r="H34" s="5">
        <v>140</v>
      </c>
    </row>
    <row r="36" spans="1:8" ht="42.75">
      <c r="A36" s="5" t="s">
        <v>38</v>
      </c>
      <c r="B36" s="5" t="s">
        <v>39</v>
      </c>
      <c r="C36" s="4" t="s">
        <v>107</v>
      </c>
      <c r="D36" s="5" t="s">
        <v>40</v>
      </c>
      <c r="E36" s="5" t="s">
        <v>41</v>
      </c>
      <c r="F36" s="5" t="s">
        <v>42</v>
      </c>
      <c r="G36" s="5" t="s">
        <v>43</v>
      </c>
      <c r="H36" s="5" t="s">
        <v>44</v>
      </c>
    </row>
    <row r="37" spans="1:8">
      <c r="A37" s="5">
        <v>1</v>
      </c>
      <c r="B37" s="11" t="s">
        <v>82</v>
      </c>
      <c r="C37" s="5">
        <v>3</v>
      </c>
      <c r="D37" s="5">
        <v>4</v>
      </c>
      <c r="E37" s="5">
        <v>4</v>
      </c>
      <c r="F37" s="5">
        <v>5</v>
      </c>
      <c r="G37" s="5">
        <v>4</v>
      </c>
      <c r="H37" s="5">
        <v>5</v>
      </c>
    </row>
    <row r="38" spans="1:8">
      <c r="A38" s="19">
        <v>2</v>
      </c>
      <c r="B38" s="11" t="s">
        <v>109</v>
      </c>
      <c r="C38" s="5">
        <v>3</v>
      </c>
      <c r="D38" s="5">
        <v>4</v>
      </c>
      <c r="E38" s="5">
        <v>4</v>
      </c>
      <c r="F38" s="5">
        <v>4</v>
      </c>
      <c r="G38" s="5">
        <v>5</v>
      </c>
      <c r="H38" s="5">
        <v>5</v>
      </c>
    </row>
    <row r="39" spans="1:8">
      <c r="A39" s="19">
        <v>3</v>
      </c>
      <c r="B39" s="11" t="s">
        <v>83</v>
      </c>
      <c r="C39" s="5">
        <v>2</v>
      </c>
      <c r="D39" s="5">
        <v>3</v>
      </c>
      <c r="E39" s="5">
        <v>4</v>
      </c>
      <c r="F39" s="5">
        <v>4</v>
      </c>
      <c r="G39" s="5">
        <v>5</v>
      </c>
      <c r="H39" s="5">
        <v>4</v>
      </c>
    </row>
    <row r="40" spans="1:8">
      <c r="A40" s="19">
        <v>4</v>
      </c>
      <c r="B40" s="11" t="s">
        <v>84</v>
      </c>
      <c r="C40" s="5">
        <v>2</v>
      </c>
      <c r="D40" s="5">
        <v>5</v>
      </c>
      <c r="E40" s="5">
        <v>5</v>
      </c>
      <c r="F40" s="5">
        <v>5</v>
      </c>
      <c r="G40" s="5">
        <v>4</v>
      </c>
      <c r="H40" s="5">
        <v>5</v>
      </c>
    </row>
    <row r="41" spans="1:8">
      <c r="A41" s="19">
        <v>5</v>
      </c>
      <c r="B41" s="11" t="s">
        <v>108</v>
      </c>
      <c r="C41" s="5">
        <v>2</v>
      </c>
      <c r="D41" s="5">
        <v>2</v>
      </c>
      <c r="E41" s="5">
        <v>2</v>
      </c>
      <c r="F41" s="5">
        <v>3</v>
      </c>
      <c r="G41" s="5">
        <v>4</v>
      </c>
      <c r="H41" s="5">
        <v>3</v>
      </c>
    </row>
    <row r="42" spans="1:8">
      <c r="A42" s="19">
        <v>6</v>
      </c>
      <c r="B42" s="11" t="s">
        <v>85</v>
      </c>
      <c r="C42" s="5">
        <v>5</v>
      </c>
      <c r="D42" s="5">
        <v>5</v>
      </c>
      <c r="E42" s="5">
        <v>5</v>
      </c>
      <c r="F42" s="5">
        <v>5</v>
      </c>
      <c r="G42" s="5">
        <v>5</v>
      </c>
      <c r="H42" s="5">
        <v>5</v>
      </c>
    </row>
    <row r="43" spans="1:8">
      <c r="A43" s="19">
        <v>7</v>
      </c>
      <c r="B43" s="11" t="s">
        <v>86</v>
      </c>
      <c r="C43" s="5">
        <v>2</v>
      </c>
      <c r="D43" s="5">
        <v>3</v>
      </c>
      <c r="E43" s="5">
        <v>3</v>
      </c>
      <c r="F43" s="5">
        <v>3</v>
      </c>
      <c r="G43" s="5">
        <v>3</v>
      </c>
      <c r="H43" s="5">
        <v>3</v>
      </c>
    </row>
    <row r="44" spans="1:8">
      <c r="A44" s="19">
        <v>8</v>
      </c>
      <c r="B44" s="11" t="s">
        <v>87</v>
      </c>
      <c r="C44" s="5">
        <v>5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</row>
    <row r="45" spans="1:8">
      <c r="A45" s="19">
        <v>9</v>
      </c>
      <c r="B45" s="11" t="s">
        <v>88</v>
      </c>
      <c r="C45" s="5">
        <v>3</v>
      </c>
      <c r="D45" s="5">
        <v>4</v>
      </c>
      <c r="E45" s="5">
        <v>5</v>
      </c>
      <c r="F45" s="5">
        <v>5</v>
      </c>
      <c r="G45" s="5">
        <v>4</v>
      </c>
      <c r="H45" s="5">
        <v>5</v>
      </c>
    </row>
    <row r="46" spans="1:8">
      <c r="A46" s="19">
        <v>10</v>
      </c>
      <c r="B46" s="11" t="s">
        <v>89</v>
      </c>
      <c r="C46" s="5">
        <v>3</v>
      </c>
      <c r="D46" s="5"/>
      <c r="E46" s="5"/>
      <c r="F46" s="5"/>
      <c r="G46" s="5">
        <v>4</v>
      </c>
      <c r="H46" s="5">
        <v>5</v>
      </c>
    </row>
    <row r="47" spans="1:8">
      <c r="A47" s="19">
        <v>11</v>
      </c>
      <c r="B47" s="11" t="s">
        <v>90</v>
      </c>
      <c r="C47" s="5">
        <v>4</v>
      </c>
      <c r="D47" s="5">
        <v>5</v>
      </c>
      <c r="E47" s="5">
        <v>5</v>
      </c>
      <c r="F47" s="5">
        <v>5</v>
      </c>
      <c r="G47" s="5">
        <v>5</v>
      </c>
      <c r="H47" s="5">
        <v>5</v>
      </c>
    </row>
    <row r="48" spans="1:8">
      <c r="A48" s="19">
        <v>12</v>
      </c>
      <c r="B48" s="11" t="s">
        <v>91</v>
      </c>
      <c r="C48" s="5">
        <v>4</v>
      </c>
      <c r="D48" s="5">
        <v>3</v>
      </c>
      <c r="E48" s="5">
        <v>5</v>
      </c>
      <c r="F48" s="5">
        <v>5</v>
      </c>
      <c r="G48" s="5">
        <v>5</v>
      </c>
      <c r="H48" s="5">
        <v>5</v>
      </c>
    </row>
    <row r="49" spans="1:8">
      <c r="A49" s="19">
        <v>13</v>
      </c>
      <c r="B49" s="11" t="s">
        <v>92</v>
      </c>
      <c r="C49" s="5">
        <v>2</v>
      </c>
      <c r="D49" s="5">
        <v>4</v>
      </c>
      <c r="E49" s="5">
        <v>4</v>
      </c>
      <c r="F49" s="5">
        <v>4</v>
      </c>
      <c r="G49" s="5">
        <v>5</v>
      </c>
      <c r="H49" s="5">
        <v>5</v>
      </c>
    </row>
    <row r="50" spans="1:8">
      <c r="A50" s="19">
        <v>14</v>
      </c>
      <c r="B50" s="11" t="s">
        <v>93</v>
      </c>
      <c r="C50" s="5">
        <v>4</v>
      </c>
      <c r="D50" s="5">
        <v>5</v>
      </c>
      <c r="E50" s="5">
        <v>5</v>
      </c>
      <c r="F50" s="5">
        <v>5</v>
      </c>
      <c r="G50" s="5">
        <v>5</v>
      </c>
      <c r="H50" s="5">
        <v>5</v>
      </c>
    </row>
    <row r="51" spans="1:8">
      <c r="A51" s="19">
        <v>15</v>
      </c>
      <c r="B51" s="11" t="s">
        <v>94</v>
      </c>
      <c r="C51" s="5">
        <v>4</v>
      </c>
      <c r="D51" s="5">
        <v>5</v>
      </c>
      <c r="E51" s="5">
        <v>3</v>
      </c>
      <c r="F51" s="5">
        <v>4</v>
      </c>
      <c r="G51" s="5">
        <v>5</v>
      </c>
      <c r="H51" s="5">
        <v>4</v>
      </c>
    </row>
    <row r="52" spans="1:8">
      <c r="A52" s="19">
        <v>16</v>
      </c>
      <c r="B52" s="11" t="s">
        <v>95</v>
      </c>
      <c r="C52" s="5">
        <v>5</v>
      </c>
      <c r="D52" s="5">
        <v>5</v>
      </c>
      <c r="E52" s="5">
        <v>5</v>
      </c>
      <c r="F52" s="5">
        <v>5</v>
      </c>
      <c r="G52" s="5">
        <v>5</v>
      </c>
      <c r="H52" s="5">
        <v>5</v>
      </c>
    </row>
    <row r="53" spans="1:8">
      <c r="A53" s="19">
        <v>17</v>
      </c>
      <c r="B53" s="11" t="s">
        <v>96</v>
      </c>
      <c r="C53" s="5">
        <v>2</v>
      </c>
      <c r="D53" s="5">
        <v>4</v>
      </c>
      <c r="E53" s="5">
        <v>4</v>
      </c>
      <c r="F53" s="5">
        <v>5</v>
      </c>
      <c r="G53" s="5">
        <v>5</v>
      </c>
      <c r="H53" s="5">
        <v>5</v>
      </c>
    </row>
    <row r="54" spans="1:8">
      <c r="A54" s="19">
        <v>18</v>
      </c>
      <c r="B54" s="11" t="s">
        <v>97</v>
      </c>
      <c r="C54" s="5">
        <v>4</v>
      </c>
      <c r="D54" s="5">
        <v>2</v>
      </c>
      <c r="E54" s="5">
        <v>4</v>
      </c>
      <c r="F54" s="5">
        <v>4</v>
      </c>
      <c r="G54" s="5">
        <v>3</v>
      </c>
      <c r="H54" s="5">
        <v>3</v>
      </c>
    </row>
    <row r="55" spans="1:8">
      <c r="A55" s="19">
        <v>19</v>
      </c>
      <c r="B55" s="11" t="s">
        <v>98</v>
      </c>
      <c r="C55" s="5">
        <v>3</v>
      </c>
      <c r="D55" s="5">
        <v>3</v>
      </c>
      <c r="E55" s="5">
        <v>4</v>
      </c>
      <c r="F55" s="5">
        <v>3</v>
      </c>
      <c r="G55" s="5">
        <v>4</v>
      </c>
      <c r="H55" s="5">
        <v>4</v>
      </c>
    </row>
    <row r="56" spans="1:8">
      <c r="A56" s="19">
        <v>20</v>
      </c>
      <c r="B56" s="11" t="s">
        <v>99</v>
      </c>
      <c r="C56" s="5">
        <v>5</v>
      </c>
      <c r="D56" s="5">
        <v>5</v>
      </c>
      <c r="E56" s="5">
        <v>4</v>
      </c>
      <c r="F56" s="5">
        <v>5</v>
      </c>
      <c r="G56" s="5">
        <v>4</v>
      </c>
      <c r="H56" s="5">
        <v>5</v>
      </c>
    </row>
    <row r="57" spans="1:8">
      <c r="A57" s="19">
        <v>21</v>
      </c>
      <c r="B57" s="11" t="s">
        <v>100</v>
      </c>
      <c r="C57" s="5"/>
      <c r="D57" s="5"/>
      <c r="E57" s="5">
        <v>5</v>
      </c>
      <c r="F57" s="5">
        <v>5</v>
      </c>
      <c r="G57" s="5">
        <v>5</v>
      </c>
      <c r="H57" s="5">
        <v>5</v>
      </c>
    </row>
    <row r="58" spans="1:8">
      <c r="A58" s="19">
        <v>22</v>
      </c>
      <c r="B58" s="11" t="s">
        <v>101</v>
      </c>
      <c r="C58" s="5">
        <v>5</v>
      </c>
      <c r="D58" s="5">
        <v>5</v>
      </c>
      <c r="E58" s="5">
        <v>5</v>
      </c>
      <c r="F58" s="5">
        <v>5</v>
      </c>
      <c r="G58" s="5">
        <v>5</v>
      </c>
      <c r="H58" s="5">
        <v>5</v>
      </c>
    </row>
    <row r="59" spans="1:8">
      <c r="A59" s="19">
        <v>23</v>
      </c>
      <c r="B59" s="11" t="s">
        <v>102</v>
      </c>
      <c r="C59" s="5">
        <v>2</v>
      </c>
      <c r="D59" s="5">
        <v>3</v>
      </c>
      <c r="E59" s="5">
        <v>4</v>
      </c>
      <c r="F59" s="5">
        <v>4</v>
      </c>
      <c r="G59" s="5">
        <v>4</v>
      </c>
      <c r="H59" s="5">
        <v>4</v>
      </c>
    </row>
    <row r="60" spans="1:8">
      <c r="A60" s="19">
        <v>24</v>
      </c>
      <c r="B60" s="11" t="s">
        <v>103</v>
      </c>
      <c r="C60" s="5">
        <v>4</v>
      </c>
      <c r="D60" s="5">
        <v>3</v>
      </c>
      <c r="E60" s="5">
        <v>3</v>
      </c>
      <c r="F60" s="5">
        <v>4</v>
      </c>
      <c r="G60" s="5">
        <v>4</v>
      </c>
      <c r="H60" s="5">
        <v>4</v>
      </c>
    </row>
    <row r="61" spans="1:8">
      <c r="A61" s="19">
        <v>25</v>
      </c>
      <c r="B61" s="11" t="s">
        <v>104</v>
      </c>
      <c r="C61" s="5">
        <v>4</v>
      </c>
      <c r="D61" s="5">
        <v>2</v>
      </c>
      <c r="E61" s="5">
        <v>2</v>
      </c>
      <c r="F61" s="5">
        <v>4</v>
      </c>
      <c r="G61" s="5">
        <v>4</v>
      </c>
      <c r="H61" s="5">
        <v>4</v>
      </c>
    </row>
    <row r="62" spans="1:8">
      <c r="A62" s="19">
        <v>26</v>
      </c>
      <c r="B62" s="11" t="s">
        <v>105</v>
      </c>
      <c r="C62" s="5">
        <v>5</v>
      </c>
      <c r="D62" s="5">
        <v>5</v>
      </c>
      <c r="E62" s="5">
        <v>5</v>
      </c>
      <c r="F62" s="5">
        <v>5</v>
      </c>
      <c r="G62" s="5">
        <v>5</v>
      </c>
      <c r="H62" s="5">
        <v>5</v>
      </c>
    </row>
  </sheetData>
  <mergeCells count="1">
    <mergeCell ref="C1:X1"/>
  </mergeCells>
  <phoneticPr fontId="0" type="noConversion"/>
  <pageMargins left="0.17" right="0.17" top="0.75" bottom="0.75" header="0.3" footer="0.3"/>
  <pageSetup paperSize="9" scale="63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zoomScaleNormal="50" workbookViewId="0">
      <selection activeCell="D15" sqref="D15"/>
    </sheetView>
  </sheetViews>
  <sheetFormatPr defaultRowHeight="14.25"/>
  <cols>
    <col min="1" max="1" width="4.7109375" style="8" customWidth="1"/>
    <col min="2" max="2" width="21.28515625" style="8" customWidth="1"/>
    <col min="3" max="3" width="11.5703125" style="8" customWidth="1"/>
    <col min="4" max="8" width="9.140625" style="8"/>
    <col min="9" max="9" width="3.85546875" style="8" customWidth="1"/>
    <col min="10" max="10" width="13.85546875" style="8" customWidth="1"/>
    <col min="11" max="22" width="9.140625" style="8"/>
    <col min="23" max="23" width="6.7109375" style="8" customWidth="1"/>
    <col min="24" max="24" width="3.140625" style="8" customWidth="1"/>
    <col min="25" max="16384" width="9.140625" style="8"/>
  </cols>
  <sheetData>
    <row r="1" spans="1:24" ht="30">
      <c r="C1" s="28" t="s">
        <v>74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42.75">
      <c r="B2" s="9" t="s">
        <v>3</v>
      </c>
      <c r="C2" s="9" t="s">
        <v>9</v>
      </c>
      <c r="D2" s="9" t="s">
        <v>10</v>
      </c>
      <c r="E2" s="9" t="s">
        <v>11</v>
      </c>
      <c r="F2" s="9" t="s">
        <v>12</v>
      </c>
      <c r="H2" s="10" t="s">
        <v>46</v>
      </c>
      <c r="J2" s="11"/>
      <c r="K2" s="4" t="s">
        <v>9</v>
      </c>
      <c r="L2" s="4" t="s">
        <v>10</v>
      </c>
      <c r="M2" s="4" t="s">
        <v>11</v>
      </c>
      <c r="N2" s="4" t="s">
        <v>12</v>
      </c>
      <c r="P2" s="5"/>
      <c r="Q2" s="4" t="s">
        <v>61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</row>
    <row r="3" spans="1:24" ht="28.5">
      <c r="B3" s="9" t="s">
        <v>4</v>
      </c>
      <c r="C3" s="4">
        <v>65</v>
      </c>
      <c r="D3" s="4" t="s">
        <v>31</v>
      </c>
      <c r="E3" s="4" t="s">
        <v>30</v>
      </c>
      <c r="F3" s="4">
        <v>90</v>
      </c>
      <c r="H3" s="12">
        <v>22</v>
      </c>
      <c r="J3" s="4" t="s">
        <v>45</v>
      </c>
      <c r="K3" s="6">
        <f>COUNTIF(C27:C32,2)/$H$3</f>
        <v>0</v>
      </c>
      <c r="L3" s="6">
        <f>COUNTIF($C$27:$C$32,3)/$H$3</f>
        <v>4.5454545454545456E-2</v>
      </c>
      <c r="M3" s="6">
        <f>COUNTIF($C$27:$C$32,4)/$H$3</f>
        <v>0</v>
      </c>
      <c r="N3" s="6">
        <f>COUNTIF($C$27:$C$32,5)/$H$3</f>
        <v>0.22727272727272727</v>
      </c>
      <c r="P3" s="7" t="s">
        <v>58</v>
      </c>
      <c r="Q3" s="4">
        <v>60</v>
      </c>
      <c r="R3" s="5">
        <v>60</v>
      </c>
      <c r="S3" s="4">
        <v>60</v>
      </c>
      <c r="T3" s="4">
        <v>70</v>
      </c>
      <c r="U3" s="4">
        <v>80</v>
      </c>
      <c r="V3" s="4">
        <v>90</v>
      </c>
    </row>
    <row r="4" spans="1:24">
      <c r="B4" s="9" t="s">
        <v>6</v>
      </c>
      <c r="C4" s="4">
        <v>70</v>
      </c>
      <c r="D4" s="4" t="s">
        <v>32</v>
      </c>
      <c r="E4" s="4" t="s">
        <v>33</v>
      </c>
      <c r="F4" s="4">
        <v>100</v>
      </c>
      <c r="H4" s="23"/>
      <c r="J4" s="5" t="s">
        <v>40</v>
      </c>
      <c r="K4" s="6">
        <f>COUNTIF($D$27:$D$32,2)/$H$3</f>
        <v>0</v>
      </c>
      <c r="L4" s="6">
        <f>COUNTIF($D$27:$D$32,3)/$H$3</f>
        <v>4.5454545454545456E-2</v>
      </c>
      <c r="M4" s="6">
        <f>COUNTIF($D$27:$D$32,4)/$H$3</f>
        <v>0.13636363636363635</v>
      </c>
      <c r="N4" s="6">
        <f>COUNTIF($D$27:$D$32,5)/$H$3</f>
        <v>9.0909090909090912E-2</v>
      </c>
      <c r="P4" s="4" t="s">
        <v>59</v>
      </c>
      <c r="Q4" s="6">
        <f>COUNTIF(C9:C24,"&lt;60")/$H$3</f>
        <v>0</v>
      </c>
      <c r="R4" s="6">
        <f>COUNTIF(D9:D24,"&lt;60")/$H$3</f>
        <v>0</v>
      </c>
      <c r="S4" s="6">
        <f>COUNTIF(E9:E24,"&lt;60")/$H$3</f>
        <v>0</v>
      </c>
      <c r="T4" s="6">
        <f>COUNTIF(F9:F24,"&lt;70")/$H$3</f>
        <v>0</v>
      </c>
      <c r="U4" s="6">
        <f>COUNTIF(G9:G24,"&lt;80")/$H$3</f>
        <v>0</v>
      </c>
      <c r="V4" s="6">
        <f>COUNTIF(H9:H24,"&lt;90")/$H$3</f>
        <v>0</v>
      </c>
    </row>
    <row r="5" spans="1:24">
      <c r="B5" s="9" t="s">
        <v>7</v>
      </c>
      <c r="C5" s="4">
        <v>80</v>
      </c>
      <c r="D5" s="4" t="s">
        <v>34</v>
      </c>
      <c r="E5" s="4" t="s">
        <v>35</v>
      </c>
      <c r="F5" s="4">
        <v>110</v>
      </c>
      <c r="J5" s="5" t="s">
        <v>41</v>
      </c>
      <c r="K5" s="6">
        <f>COUNTIF($E$27:$E$32,2)/$H$3</f>
        <v>0</v>
      </c>
      <c r="L5" s="6">
        <f>COUNTIF($E$27:$E$32,3)/$H$3</f>
        <v>0</v>
      </c>
      <c r="M5" s="6">
        <f>COUNTIF($E$27:$E$32,4)/$H$3</f>
        <v>9.0909090909090912E-2</v>
      </c>
      <c r="N5" s="6">
        <f>COUNTIF($E$27:$E$32,5)/$H$3</f>
        <v>0.18181818181818182</v>
      </c>
      <c r="P5" s="4" t="s">
        <v>60</v>
      </c>
      <c r="Q5" s="6">
        <f>COUNTIF(C9:C24,"&gt;60")/$H$3</f>
        <v>0.27272727272727271</v>
      </c>
      <c r="R5" s="6">
        <f>COUNTIF(D9:D24,"&gt;60")/$H$3</f>
        <v>0.27272727272727271</v>
      </c>
      <c r="S5" s="6">
        <f>COUNTIF(E9:E24,"&gt;60")/$H$3</f>
        <v>0.27272727272727271</v>
      </c>
      <c r="T5" s="6">
        <f>COUNTIF(F10:F25,"&gt;70")/$H$3</f>
        <v>0</v>
      </c>
      <c r="U5" s="6">
        <f>COUNTIF(G9:G24,"&gt;80")/$H$3</f>
        <v>0</v>
      </c>
      <c r="V5" s="6">
        <f>COUNTIF(H9:H24,"&gt;90")/$H$3</f>
        <v>0</v>
      </c>
    </row>
    <row r="6" spans="1:24">
      <c r="B6" s="9" t="s">
        <v>8</v>
      </c>
      <c r="C6" s="4">
        <v>90</v>
      </c>
      <c r="D6" s="4" t="s">
        <v>36</v>
      </c>
      <c r="E6" s="4" t="s">
        <v>37</v>
      </c>
      <c r="F6" s="4">
        <v>120</v>
      </c>
      <c r="J6" s="5" t="s">
        <v>42</v>
      </c>
      <c r="K6" s="6">
        <f>COUNTIF($F$27:$F$32,2)/$H$3</f>
        <v>0</v>
      </c>
      <c r="L6" s="6">
        <f>COUNTIF($F$27:$F$32,3)/$H$3</f>
        <v>0</v>
      </c>
      <c r="M6" s="6">
        <f>COUNTIF($F$27:$F$32,4)/$H$3</f>
        <v>0</v>
      </c>
      <c r="N6" s="6">
        <f>COUNTIF($F$27:$F$32,5)/$H$3</f>
        <v>0</v>
      </c>
      <c r="P6" s="13"/>
      <c r="Q6" s="14"/>
      <c r="R6" s="15"/>
      <c r="S6" s="15"/>
      <c r="T6" s="16"/>
    </row>
    <row r="7" spans="1:24">
      <c r="J7" s="5" t="s">
        <v>43</v>
      </c>
      <c r="K7" s="6">
        <f>COUNTIF($G$27:$G$32,2)/$H$3</f>
        <v>0</v>
      </c>
      <c r="L7" s="6">
        <f>COUNTIF($G$27:$G$32,3)/$H$3</f>
        <v>0</v>
      </c>
      <c r="M7" s="6">
        <f>COUNTIF($G$27:$G$32,4)/$H$3</f>
        <v>0</v>
      </c>
      <c r="N7" s="6">
        <f>COUNTIF($G$27:$G$32,5)/$H$3</f>
        <v>0</v>
      </c>
      <c r="P7" s="13"/>
      <c r="Q7" s="14"/>
      <c r="R7" s="15"/>
      <c r="S7" s="15"/>
      <c r="T7" s="16"/>
    </row>
    <row r="8" spans="1:24" ht="28.5">
      <c r="A8" s="5" t="s">
        <v>38</v>
      </c>
      <c r="B8" s="5" t="s">
        <v>39</v>
      </c>
      <c r="C8" s="4" t="s">
        <v>56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J8" s="5" t="s">
        <v>44</v>
      </c>
      <c r="K8" s="6">
        <f>COUNTIF($H$27:$H$32,2)/$H$3</f>
        <v>0</v>
      </c>
      <c r="L8" s="6">
        <f>COUNTIF($H$27:$H$32,3)/$H$3</f>
        <v>0</v>
      </c>
      <c r="M8" s="6">
        <f>COUNTIF($H$27:$H$32,4)/$H$3</f>
        <v>0</v>
      </c>
      <c r="N8" s="6">
        <f>COUNTIF($H$27:$H$32,5)/$H$3</f>
        <v>0</v>
      </c>
      <c r="P8" s="13"/>
      <c r="Q8" s="14"/>
      <c r="R8" s="15"/>
      <c r="S8" s="15"/>
      <c r="T8" s="16"/>
    </row>
    <row r="9" spans="1:24">
      <c r="A9" s="5">
        <v>1</v>
      </c>
      <c r="B9" s="11" t="s">
        <v>81</v>
      </c>
      <c r="C9" s="5">
        <v>98</v>
      </c>
      <c r="D9" s="5">
        <v>75</v>
      </c>
      <c r="E9" s="5">
        <v>92</v>
      </c>
      <c r="F9" s="5"/>
      <c r="G9" s="5"/>
      <c r="H9" s="5"/>
      <c r="P9" s="16"/>
      <c r="Q9" s="16"/>
      <c r="R9" s="16"/>
      <c r="S9" s="16"/>
      <c r="T9" s="16"/>
    </row>
    <row r="10" spans="1:24">
      <c r="A10" s="19">
        <v>2</v>
      </c>
      <c r="B10" s="11" t="s">
        <v>81</v>
      </c>
      <c r="C10" s="5">
        <v>72</v>
      </c>
      <c r="D10" s="5">
        <v>73</v>
      </c>
      <c r="E10" s="5">
        <v>76</v>
      </c>
      <c r="F10" s="5"/>
      <c r="G10" s="5"/>
      <c r="H10" s="5"/>
    </row>
    <row r="11" spans="1:24">
      <c r="A11" s="19"/>
      <c r="B11" s="11"/>
      <c r="C11" s="5"/>
      <c r="D11" s="5"/>
      <c r="E11" s="5"/>
      <c r="F11" s="5"/>
      <c r="G11" s="5"/>
      <c r="H11" s="5"/>
    </row>
    <row r="12" spans="1:24">
      <c r="A12" s="19"/>
      <c r="B12" s="11"/>
      <c r="C12" s="5"/>
      <c r="D12" s="5"/>
      <c r="E12" s="5"/>
      <c r="F12" s="5"/>
      <c r="G12" s="5"/>
      <c r="H12" s="5"/>
    </row>
    <row r="13" spans="1:24">
      <c r="A13" s="19"/>
      <c r="B13" s="11"/>
      <c r="C13" s="5"/>
      <c r="D13" s="5"/>
      <c r="E13" s="5"/>
      <c r="F13" s="5"/>
      <c r="G13" s="5"/>
      <c r="H13" s="5"/>
    </row>
    <row r="14" spans="1:24">
      <c r="A14" s="19"/>
      <c r="B14" s="11"/>
      <c r="C14" s="5"/>
      <c r="D14" s="5"/>
      <c r="E14" s="5"/>
      <c r="F14" s="5"/>
      <c r="G14" s="5"/>
      <c r="H14" s="5"/>
    </row>
    <row r="15" spans="1:24">
      <c r="A15" s="19"/>
      <c r="B15" s="11"/>
      <c r="C15" s="5"/>
      <c r="D15" s="5"/>
      <c r="E15" s="5"/>
      <c r="F15" s="5"/>
      <c r="G15" s="5"/>
      <c r="H15" s="5"/>
    </row>
    <row r="16" spans="1:24">
      <c r="A16" s="19"/>
      <c r="B16" s="11"/>
      <c r="C16" s="5"/>
      <c r="D16" s="5"/>
      <c r="E16" s="5"/>
      <c r="F16" s="5"/>
      <c r="G16" s="5"/>
      <c r="H16" s="5"/>
    </row>
    <row r="17" spans="1:8">
      <c r="A17" s="19"/>
      <c r="B17" s="11"/>
      <c r="C17" s="5"/>
      <c r="D17" s="5"/>
      <c r="E17" s="5"/>
      <c r="F17" s="5"/>
      <c r="G17" s="5"/>
      <c r="H17" s="5"/>
    </row>
    <row r="18" spans="1:8">
      <c r="A18" s="19"/>
      <c r="B18" s="11"/>
      <c r="C18" s="5"/>
      <c r="D18" s="5"/>
      <c r="E18" s="5"/>
      <c r="F18" s="5"/>
      <c r="G18" s="5"/>
      <c r="H18" s="5"/>
    </row>
    <row r="19" spans="1:8">
      <c r="A19" s="19"/>
      <c r="B19" s="11"/>
      <c r="C19" s="5"/>
      <c r="D19" s="5"/>
      <c r="E19" s="5"/>
      <c r="F19" s="5"/>
      <c r="G19" s="5"/>
      <c r="H19" s="5"/>
    </row>
    <row r="20" spans="1:8">
      <c r="A20" s="19"/>
      <c r="B20" s="11"/>
      <c r="C20" s="5"/>
      <c r="D20" s="5"/>
      <c r="E20" s="5"/>
      <c r="F20" s="5"/>
      <c r="G20" s="5"/>
      <c r="H20" s="5"/>
    </row>
    <row r="21" spans="1:8">
      <c r="A21" s="19" t="s">
        <v>81</v>
      </c>
      <c r="B21" s="11" t="s">
        <v>81</v>
      </c>
      <c r="C21" s="5">
        <v>102</v>
      </c>
      <c r="D21" s="5">
        <v>99</v>
      </c>
      <c r="E21" s="5">
        <v>103</v>
      </c>
      <c r="F21" s="5"/>
      <c r="G21" s="5"/>
      <c r="H21" s="5"/>
    </row>
    <row r="22" spans="1:8">
      <c r="A22" s="19" t="s">
        <v>81</v>
      </c>
      <c r="B22" s="11" t="s">
        <v>81</v>
      </c>
      <c r="C22" s="5">
        <v>92</v>
      </c>
      <c r="D22" s="5">
        <v>83</v>
      </c>
      <c r="E22" s="5">
        <v>85</v>
      </c>
      <c r="F22" s="5"/>
      <c r="G22" s="5"/>
      <c r="H22" s="5"/>
    </row>
    <row r="23" spans="1:8">
      <c r="A23" s="19" t="s">
        <v>81</v>
      </c>
      <c r="B23" s="11" t="s">
        <v>81</v>
      </c>
      <c r="C23" s="5">
        <v>93</v>
      </c>
      <c r="D23" s="5">
        <v>88</v>
      </c>
      <c r="E23" s="5">
        <v>92</v>
      </c>
      <c r="F23" s="5"/>
      <c r="G23" s="5"/>
      <c r="H23" s="5"/>
    </row>
    <row r="24" spans="1:8">
      <c r="A24" s="19" t="s">
        <v>81</v>
      </c>
      <c r="B24" s="11" t="s">
        <v>81</v>
      </c>
      <c r="C24" s="5">
        <v>133</v>
      </c>
      <c r="D24" s="5">
        <v>112</v>
      </c>
      <c r="E24" s="5">
        <v>132</v>
      </c>
      <c r="F24" s="5"/>
      <c r="G24" s="5"/>
      <c r="H24" s="5"/>
    </row>
    <row r="26" spans="1:8" ht="28.5">
      <c r="A26" s="5" t="s">
        <v>38</v>
      </c>
      <c r="B26" s="22" t="str">
        <f>B8</f>
        <v>ФИО</v>
      </c>
      <c r="C26" s="4" t="str">
        <f>C8</f>
        <v>на конец 3 класса</v>
      </c>
      <c r="D26" s="5" t="s">
        <v>40</v>
      </c>
      <c r="E26" s="5" t="s">
        <v>41</v>
      </c>
      <c r="F26" s="5" t="s">
        <v>42</v>
      </c>
      <c r="G26" s="5" t="s">
        <v>43</v>
      </c>
      <c r="H26" s="5" t="s">
        <v>44</v>
      </c>
    </row>
    <row r="27" spans="1:8">
      <c r="A27" s="5">
        <f>A9</f>
        <v>1</v>
      </c>
      <c r="B27" s="22" t="str">
        <f>B9</f>
        <v xml:space="preserve"> </v>
      </c>
      <c r="C27" s="5" t="str">
        <f t="shared" ref="C27:H28" si="0">IF(C9=0,"-",IF(C9&lt;65,"2",IF(C9&gt;=90,"5",IF(C9&gt;74,"4",IF(C9&gt;=65,"3")))))</f>
        <v>5</v>
      </c>
      <c r="D27" s="5" t="str">
        <f t="shared" si="0"/>
        <v>4</v>
      </c>
      <c r="E27" s="5" t="str">
        <f t="shared" si="0"/>
        <v>5</v>
      </c>
      <c r="F27" s="5" t="str">
        <f t="shared" si="0"/>
        <v>-</v>
      </c>
      <c r="G27" s="5" t="str">
        <f t="shared" si="0"/>
        <v>-</v>
      </c>
      <c r="H27" s="5" t="str">
        <f t="shared" si="0"/>
        <v>-</v>
      </c>
    </row>
    <row r="28" spans="1:8">
      <c r="A28" s="5">
        <f>A10</f>
        <v>2</v>
      </c>
      <c r="B28" s="22" t="str">
        <f>B10</f>
        <v xml:space="preserve"> </v>
      </c>
      <c r="C28" s="5" t="str">
        <f t="shared" si="0"/>
        <v>3</v>
      </c>
      <c r="D28" s="5" t="str">
        <f t="shared" si="0"/>
        <v>3</v>
      </c>
      <c r="E28" s="5" t="str">
        <f t="shared" si="0"/>
        <v>4</v>
      </c>
      <c r="F28" s="5" t="str">
        <f t="shared" si="0"/>
        <v>-</v>
      </c>
      <c r="G28" s="5" t="str">
        <f t="shared" si="0"/>
        <v>-</v>
      </c>
      <c r="H28" s="5" t="str">
        <f t="shared" si="0"/>
        <v>-</v>
      </c>
    </row>
    <row r="29" spans="1:8">
      <c r="A29" s="5" t="str">
        <f t="shared" ref="A29:B32" si="1">A21</f>
        <v xml:space="preserve"> </v>
      </c>
      <c r="B29" s="22" t="str">
        <f t="shared" si="1"/>
        <v xml:space="preserve"> </v>
      </c>
      <c r="C29" s="5" t="str">
        <f t="shared" ref="C29:H32" si="2">IF(C21=0,"-",IF(C21&lt;65,"2",IF(C21&gt;=90,"5",IF(C21&gt;74,"4",IF(C21&gt;=65,"3")))))</f>
        <v>5</v>
      </c>
      <c r="D29" s="5" t="str">
        <f t="shared" si="2"/>
        <v>5</v>
      </c>
      <c r="E29" s="5" t="str">
        <f t="shared" si="2"/>
        <v>5</v>
      </c>
      <c r="F29" s="5" t="str">
        <f t="shared" si="2"/>
        <v>-</v>
      </c>
      <c r="G29" s="5" t="str">
        <f t="shared" si="2"/>
        <v>-</v>
      </c>
      <c r="H29" s="5" t="str">
        <f t="shared" si="2"/>
        <v>-</v>
      </c>
    </row>
    <row r="30" spans="1:8">
      <c r="A30" s="5" t="str">
        <f t="shared" si="1"/>
        <v xml:space="preserve"> </v>
      </c>
      <c r="B30" s="22" t="str">
        <f t="shared" si="1"/>
        <v xml:space="preserve"> </v>
      </c>
      <c r="C30" s="5" t="str">
        <f t="shared" si="2"/>
        <v>5</v>
      </c>
      <c r="D30" s="5" t="str">
        <f t="shared" si="2"/>
        <v>4</v>
      </c>
      <c r="E30" s="5" t="str">
        <f t="shared" si="2"/>
        <v>4</v>
      </c>
      <c r="F30" s="5" t="str">
        <f t="shared" si="2"/>
        <v>-</v>
      </c>
      <c r="G30" s="5" t="str">
        <f t="shared" si="2"/>
        <v>-</v>
      </c>
      <c r="H30" s="5" t="str">
        <f t="shared" si="2"/>
        <v>-</v>
      </c>
    </row>
    <row r="31" spans="1:8">
      <c r="A31" s="5" t="str">
        <f t="shared" si="1"/>
        <v xml:space="preserve"> </v>
      </c>
      <c r="B31" s="22" t="str">
        <f t="shared" si="1"/>
        <v xml:space="preserve"> </v>
      </c>
      <c r="C31" s="5" t="str">
        <f t="shared" si="2"/>
        <v>5</v>
      </c>
      <c r="D31" s="5" t="str">
        <f t="shared" si="2"/>
        <v>4</v>
      </c>
      <c r="E31" s="5" t="str">
        <f t="shared" si="2"/>
        <v>5</v>
      </c>
      <c r="F31" s="5" t="str">
        <f t="shared" si="2"/>
        <v>-</v>
      </c>
      <c r="G31" s="5" t="str">
        <f t="shared" si="2"/>
        <v>-</v>
      </c>
      <c r="H31" s="5" t="str">
        <f t="shared" si="2"/>
        <v>-</v>
      </c>
    </row>
    <row r="32" spans="1:8">
      <c r="A32" s="5" t="str">
        <f t="shared" si="1"/>
        <v xml:space="preserve"> </v>
      </c>
      <c r="B32" s="22" t="str">
        <f t="shared" si="1"/>
        <v xml:space="preserve"> </v>
      </c>
      <c r="C32" s="5" t="str">
        <f t="shared" si="2"/>
        <v>5</v>
      </c>
      <c r="D32" s="5" t="str">
        <f t="shared" si="2"/>
        <v>5</v>
      </c>
      <c r="E32" s="5" t="str">
        <f t="shared" si="2"/>
        <v>5</v>
      </c>
      <c r="F32" s="5" t="str">
        <f t="shared" si="2"/>
        <v>-</v>
      </c>
      <c r="G32" s="5" t="str">
        <f t="shared" si="2"/>
        <v>-</v>
      </c>
      <c r="H32" s="5" t="str">
        <f t="shared" si="2"/>
        <v>-</v>
      </c>
    </row>
  </sheetData>
  <mergeCells count="1">
    <mergeCell ref="C1:X1"/>
  </mergeCells>
  <phoneticPr fontId="0" type="noConversion"/>
  <pageMargins left="0.17" right="0.17" top="0.75" bottom="0.75" header="0.3" footer="0.3"/>
  <pageSetup paperSize="9" scale="66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zoomScale="60" zoomScaleNormal="60" workbookViewId="0">
      <selection activeCell="M55" sqref="M55"/>
    </sheetView>
  </sheetViews>
  <sheetFormatPr defaultRowHeight="14.25"/>
  <cols>
    <col min="1" max="1" width="4.7109375" style="8" customWidth="1"/>
    <col min="2" max="2" width="21.28515625" style="8" customWidth="1"/>
    <col min="3" max="3" width="11.5703125" style="8" customWidth="1"/>
    <col min="4" max="8" width="9.140625" style="8"/>
    <col min="9" max="9" width="3.85546875" style="8" customWidth="1"/>
    <col min="10" max="10" width="13.85546875" style="8" customWidth="1"/>
    <col min="11" max="22" width="9.140625" style="8"/>
    <col min="23" max="23" width="6.7109375" style="8" customWidth="1"/>
    <col min="24" max="24" width="3.140625" style="8" customWidth="1"/>
    <col min="25" max="16384" width="9.140625" style="8"/>
  </cols>
  <sheetData>
    <row r="1" spans="1:24" ht="30">
      <c r="C1" s="28" t="s">
        <v>80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42.75">
      <c r="B2" s="9" t="s">
        <v>66</v>
      </c>
      <c r="C2" s="9" t="s">
        <v>9</v>
      </c>
      <c r="D2" s="9" t="s">
        <v>10</v>
      </c>
      <c r="E2" s="9" t="s">
        <v>11</v>
      </c>
      <c r="F2" s="9" t="s">
        <v>12</v>
      </c>
      <c r="H2" s="10" t="s">
        <v>46</v>
      </c>
      <c r="J2" s="11"/>
      <c r="K2" s="4" t="s">
        <v>9</v>
      </c>
      <c r="L2" s="4" t="s">
        <v>10</v>
      </c>
      <c r="M2" s="4" t="s">
        <v>11</v>
      </c>
      <c r="N2" s="4" t="s">
        <v>12</v>
      </c>
      <c r="P2" s="5"/>
      <c r="Q2" s="4" t="s">
        <v>67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</row>
    <row r="3" spans="1:24" ht="28.5">
      <c r="B3" s="9" t="s">
        <v>4</v>
      </c>
      <c r="C3" s="11"/>
      <c r="D3" s="4">
        <v>90</v>
      </c>
      <c r="E3" s="4">
        <v>100</v>
      </c>
      <c r="F3" s="4">
        <v>110</v>
      </c>
      <c r="H3" s="12">
        <v>10</v>
      </c>
      <c r="J3" s="4" t="s">
        <v>67</v>
      </c>
      <c r="K3" s="6">
        <f>COUNTIF(C21:C29,2)/$H$3</f>
        <v>0.3</v>
      </c>
      <c r="L3" s="6">
        <f>COUNTIF($C$21:$C$30,3)/$H$3</f>
        <v>0.2</v>
      </c>
      <c r="M3" s="6">
        <f>COUNTIF($C$21:$C$30,4)/$H$3</f>
        <v>0.1</v>
      </c>
      <c r="N3" s="6">
        <f>COUNTIF($C$21:$C$30,5)/$H$3</f>
        <v>0.4</v>
      </c>
      <c r="P3" s="7" t="s">
        <v>58</v>
      </c>
      <c r="Q3" s="4">
        <v>90</v>
      </c>
      <c r="R3" s="5">
        <v>90</v>
      </c>
      <c r="S3" s="4">
        <v>95</v>
      </c>
      <c r="T3" s="4">
        <v>95</v>
      </c>
      <c r="U3" s="4">
        <v>95</v>
      </c>
      <c r="V3" s="4">
        <v>100</v>
      </c>
    </row>
    <row r="4" spans="1:24">
      <c r="B4" s="9" t="s">
        <v>6</v>
      </c>
      <c r="C4" s="11"/>
      <c r="D4" s="4">
        <v>95</v>
      </c>
      <c r="E4" s="4">
        <v>105</v>
      </c>
      <c r="F4" s="4">
        <v>120</v>
      </c>
      <c r="J4" s="5" t="s">
        <v>40</v>
      </c>
      <c r="K4" s="6">
        <f>COUNTIF($D$21:$D$30,2)/$H$3</f>
        <v>0.3</v>
      </c>
      <c r="L4" s="6">
        <f>COUNTIF($D$21:$D$30,3)/$H$3</f>
        <v>0.4</v>
      </c>
      <c r="M4" s="6">
        <f>COUNTIF($D$21:$D$30,4)/$H$3</f>
        <v>0.3</v>
      </c>
      <c r="N4" s="6">
        <f>COUNTIF($D$21:$D$30,5)/$H$3</f>
        <v>0</v>
      </c>
      <c r="P4" s="4" t="s">
        <v>59</v>
      </c>
      <c r="Q4" s="6">
        <f>COUNTIF(C9:C18,"&lt;90")/$H$3</f>
        <v>0.3</v>
      </c>
      <c r="R4" s="6">
        <f>COUNTIF(D9:D18,"&gt;90")/$H$3</f>
        <v>0.5</v>
      </c>
      <c r="S4" s="6">
        <f>COUNTIF(E9:E18,"&lt;95")/$H$3</f>
        <v>0.3</v>
      </c>
      <c r="T4" s="6">
        <f>COUNTIF(F9:F18,"&lt;95")/$H$3</f>
        <v>0</v>
      </c>
      <c r="U4" s="6">
        <f>COUNTIF(G9:G18,"&lt;95")/$H$3</f>
        <v>0</v>
      </c>
      <c r="V4" s="6">
        <f>COUNTIF(H9:H18,"&lt;100")/$H$3</f>
        <v>0</v>
      </c>
    </row>
    <row r="5" spans="1:24">
      <c r="B5" s="9" t="s">
        <v>7</v>
      </c>
      <c r="C5" s="11"/>
      <c r="D5" s="4">
        <v>95</v>
      </c>
      <c r="E5" s="4">
        <v>110</v>
      </c>
      <c r="F5" s="4">
        <v>130</v>
      </c>
      <c r="J5" s="5" t="s">
        <v>41</v>
      </c>
      <c r="K5" s="6">
        <f>COUNTIF($E$21:$E$30,2)/$H$3</f>
        <v>0.3</v>
      </c>
      <c r="L5" s="6">
        <f>COUNTIF($E$21:$E$30,3)/$H$3</f>
        <v>0</v>
      </c>
      <c r="M5" s="6">
        <f>COUNTIF($E$21:$E$30,4)/$H$3</f>
        <v>0.2</v>
      </c>
      <c r="N5" s="6">
        <f>COUNTIF($E$21:$E$30,5)/$H$3</f>
        <v>0.5</v>
      </c>
      <c r="P5" s="4" t="s">
        <v>60</v>
      </c>
      <c r="Q5" s="6">
        <f>COUNTIF(C9:C18,"&gt;90")/$H$3</f>
        <v>0.7</v>
      </c>
      <c r="R5" s="6">
        <f>COUNTIF(D9:D18,"&gt;90")/$H$3</f>
        <v>0.5</v>
      </c>
      <c r="S5" s="6">
        <f>COUNTIF(E9:E18,"&gt;95")/$H$3</f>
        <v>0.7</v>
      </c>
      <c r="T5" s="6">
        <f>COUNTIF(F9:F18,"&lt;95")/$H$3</f>
        <v>0</v>
      </c>
      <c r="U5" s="6">
        <f>COUNTIF(G10:G18,"&lt;95")/$H$3</f>
        <v>0</v>
      </c>
      <c r="V5" s="6">
        <f>COUNTIF(H10:H18,"&lt;100")/$H$3</f>
        <v>0</v>
      </c>
    </row>
    <row r="6" spans="1:24">
      <c r="B6" s="9" t="s">
        <v>8</v>
      </c>
      <c r="C6" s="11"/>
      <c r="D6" s="4">
        <v>100</v>
      </c>
      <c r="E6" s="4">
        <v>115</v>
      </c>
      <c r="F6" s="4">
        <v>140</v>
      </c>
      <c r="J6" s="5" t="s">
        <v>42</v>
      </c>
      <c r="K6" s="6">
        <f>COUNTIF($F$21:$F$30,2)/$H$3</f>
        <v>0</v>
      </c>
      <c r="L6" s="6">
        <f>COUNTIF($F$21:$F$30,3)/$H$3</f>
        <v>0</v>
      </c>
      <c r="M6" s="6">
        <f>COUNTIF($F$21:$F$30,4)/$H$3</f>
        <v>0</v>
      </c>
      <c r="N6" s="6">
        <f>COUNTIF($F$21:$F$30,5)/$H$3</f>
        <v>0</v>
      </c>
      <c r="P6" s="13"/>
      <c r="Q6" s="14"/>
      <c r="R6" s="15"/>
      <c r="S6" s="15"/>
      <c r="T6" s="16"/>
    </row>
    <row r="7" spans="1:24">
      <c r="J7" s="5" t="s">
        <v>43</v>
      </c>
      <c r="K7" s="6">
        <f>COUNTIF($G$21:$G$30,2)/$H$3</f>
        <v>0</v>
      </c>
      <c r="L7" s="6">
        <f>COUNTIF($G$21:$G$30,3)/$H$3</f>
        <v>0</v>
      </c>
      <c r="M7" s="6">
        <f>COUNTIF($G$21:$G$30,4)/$H$3</f>
        <v>0</v>
      </c>
      <c r="N7" s="6">
        <f>COUNTIF($G$21:$G$30,5)/$H$3</f>
        <v>0</v>
      </c>
      <c r="P7" s="13"/>
      <c r="Q7" s="14"/>
      <c r="R7" s="15"/>
      <c r="S7" s="15"/>
      <c r="T7" s="16"/>
    </row>
    <row r="8" spans="1:24" ht="28.5">
      <c r="A8" s="17" t="s">
        <v>38</v>
      </c>
      <c r="B8" s="17" t="s">
        <v>39</v>
      </c>
      <c r="C8" s="18" t="s">
        <v>77</v>
      </c>
      <c r="D8" s="17" t="s">
        <v>40</v>
      </c>
      <c r="E8" s="17" t="s">
        <v>41</v>
      </c>
      <c r="F8" s="17" t="s">
        <v>42</v>
      </c>
      <c r="G8" s="17" t="s">
        <v>43</v>
      </c>
      <c r="H8" s="17" t="s">
        <v>44</v>
      </c>
      <c r="J8" s="5" t="s">
        <v>44</v>
      </c>
      <c r="K8" s="6">
        <f>COUNTIF($H$21:$H$30,2)/$H$3</f>
        <v>0</v>
      </c>
      <c r="L8" s="6">
        <f>COUNTIF($H$21:$H$30,3)/$H$3</f>
        <v>0</v>
      </c>
      <c r="M8" s="6">
        <f>COUNTIF($H$21:$H$30,4)/$H$3</f>
        <v>0</v>
      </c>
      <c r="N8" s="6">
        <f>COUNTIF($H$21:$H$30,5)/$H$3</f>
        <v>0</v>
      </c>
      <c r="P8" s="13"/>
      <c r="Q8" s="14"/>
      <c r="R8" s="15"/>
      <c r="S8" s="15"/>
      <c r="T8" s="16"/>
    </row>
    <row r="9" spans="1:24">
      <c r="A9" s="5">
        <v>1</v>
      </c>
      <c r="B9" s="11" t="s">
        <v>48</v>
      </c>
      <c r="C9" s="5">
        <v>121</v>
      </c>
      <c r="D9" s="5">
        <v>106</v>
      </c>
      <c r="E9" s="5">
        <v>110</v>
      </c>
      <c r="F9" s="5"/>
      <c r="G9" s="5"/>
      <c r="H9" s="5"/>
      <c r="P9" s="16"/>
      <c r="Q9" s="16"/>
      <c r="R9" s="16"/>
      <c r="S9" s="16"/>
      <c r="T9" s="16"/>
    </row>
    <row r="10" spans="1:24">
      <c r="A10" s="19">
        <v>2</v>
      </c>
      <c r="B10" s="11" t="s">
        <v>65</v>
      </c>
      <c r="C10" s="5">
        <v>99</v>
      </c>
      <c r="D10" s="5">
        <v>90</v>
      </c>
      <c r="E10" s="5">
        <v>100</v>
      </c>
      <c r="F10" s="5"/>
      <c r="G10" s="5"/>
      <c r="H10" s="5"/>
    </row>
    <row r="11" spans="1:24">
      <c r="A11" s="19">
        <v>3</v>
      </c>
      <c r="B11" s="11" t="s">
        <v>49</v>
      </c>
      <c r="C11" s="5">
        <v>133</v>
      </c>
      <c r="D11" s="5">
        <v>110</v>
      </c>
      <c r="E11" s="5">
        <v>110</v>
      </c>
      <c r="F11" s="5"/>
      <c r="G11" s="5"/>
      <c r="H11" s="5"/>
    </row>
    <row r="12" spans="1:24">
      <c r="A12" s="19">
        <v>4</v>
      </c>
      <c r="B12" s="11" t="s">
        <v>50</v>
      </c>
      <c r="C12" s="5">
        <v>73</v>
      </c>
      <c r="D12" s="5">
        <v>80</v>
      </c>
      <c r="E12" s="5">
        <v>84</v>
      </c>
      <c r="F12" s="5"/>
      <c r="G12" s="5"/>
      <c r="H12" s="5"/>
    </row>
    <row r="13" spans="1:24">
      <c r="A13" s="19">
        <v>5</v>
      </c>
      <c r="B13" s="11" t="s">
        <v>51</v>
      </c>
      <c r="C13" s="5">
        <v>74</v>
      </c>
      <c r="D13" s="5">
        <v>37</v>
      </c>
      <c r="E13" s="5">
        <v>47</v>
      </c>
      <c r="F13" s="5"/>
      <c r="G13" s="5"/>
      <c r="H13" s="5"/>
    </row>
    <row r="14" spans="1:24">
      <c r="A14" s="19">
        <v>6</v>
      </c>
      <c r="B14" s="11" t="s">
        <v>52</v>
      </c>
      <c r="C14" s="5">
        <v>121</v>
      </c>
      <c r="D14" s="5">
        <v>103</v>
      </c>
      <c r="E14" s="5">
        <v>110</v>
      </c>
      <c r="F14" s="5"/>
      <c r="G14" s="5"/>
      <c r="H14" s="5"/>
    </row>
    <row r="15" spans="1:24">
      <c r="A15" s="19">
        <v>7</v>
      </c>
      <c r="B15" s="11" t="s">
        <v>53</v>
      </c>
      <c r="C15" s="5">
        <v>106</v>
      </c>
      <c r="D15" s="5">
        <v>106</v>
      </c>
      <c r="E15" s="5">
        <v>110</v>
      </c>
      <c r="F15" s="5"/>
      <c r="G15" s="5"/>
      <c r="H15" s="5"/>
    </row>
    <row r="16" spans="1:24">
      <c r="A16" s="19">
        <v>8</v>
      </c>
      <c r="B16" s="11" t="s">
        <v>54</v>
      </c>
      <c r="C16" s="5">
        <v>100</v>
      </c>
      <c r="D16" s="5">
        <v>90</v>
      </c>
      <c r="E16" s="5">
        <v>100</v>
      </c>
      <c r="F16" s="5"/>
      <c r="G16" s="5"/>
      <c r="H16" s="5"/>
    </row>
    <row r="17" spans="1:8">
      <c r="A17" s="19">
        <v>9</v>
      </c>
      <c r="B17" s="11" t="s">
        <v>55</v>
      </c>
      <c r="C17" s="5">
        <v>46</v>
      </c>
      <c r="D17" s="5">
        <v>22</v>
      </c>
      <c r="E17" s="5">
        <v>30</v>
      </c>
      <c r="F17" s="5"/>
      <c r="G17" s="5"/>
      <c r="H17" s="5"/>
    </row>
    <row r="18" spans="1:8">
      <c r="A18" s="19">
        <v>10</v>
      </c>
      <c r="B18" s="20" t="s">
        <v>64</v>
      </c>
      <c r="C18" s="5">
        <v>126</v>
      </c>
      <c r="D18" s="11">
        <v>100</v>
      </c>
      <c r="E18" s="11">
        <v>112</v>
      </c>
      <c r="F18" s="11"/>
      <c r="G18" s="11"/>
      <c r="H18" s="11"/>
    </row>
    <row r="19" spans="1:8">
      <c r="A19" s="19"/>
      <c r="B19" s="20"/>
      <c r="C19" s="5"/>
      <c r="D19" s="11"/>
      <c r="E19" s="11"/>
      <c r="F19" s="11"/>
      <c r="G19" s="11"/>
      <c r="H19" s="11"/>
    </row>
    <row r="20" spans="1:8" ht="28.5">
      <c r="A20" s="17" t="s">
        <v>38</v>
      </c>
      <c r="B20" s="21" t="str">
        <f>B8</f>
        <v>ФИО</v>
      </c>
      <c r="C20" s="18" t="str">
        <f>C8</f>
        <v>на конец 4 класса</v>
      </c>
      <c r="D20" s="17" t="s">
        <v>40</v>
      </c>
      <c r="E20" s="17" t="s">
        <v>41</v>
      </c>
      <c r="F20" s="17" t="s">
        <v>42</v>
      </c>
      <c r="G20" s="17" t="s">
        <v>43</v>
      </c>
      <c r="H20" s="17" t="s">
        <v>44</v>
      </c>
    </row>
    <row r="21" spans="1:8">
      <c r="A21" s="5">
        <f>A9</f>
        <v>1</v>
      </c>
      <c r="B21" s="22" t="str">
        <f>B9</f>
        <v>Бучковец</v>
      </c>
      <c r="C21" s="5" t="str">
        <f>IF(C9=0,"-",IF(C9&lt;90,"2",IF(C9&gt;=120,"5",IF(C9&gt;=105,"4",IF(C9&gt;=90,"3")))))</f>
        <v>5</v>
      </c>
      <c r="D21" s="5" t="str">
        <f>IF(D9=0,"-",IF(D9&lt;90,"2",IF(D9&gt;=120,"5",IF(D9&gt;=105,"4",IF(D9&gt;=90,"3")))))</f>
        <v>4</v>
      </c>
      <c r="E21" s="5" t="str">
        <f>IF(E9=0,"-",IF(E9&lt;90,"2",IF(E9&gt;=110,"5",IF(E9&gt;=100,"4",IF(E9&gt;=90,"3")))))</f>
        <v>5</v>
      </c>
      <c r="F21" s="5" t="str">
        <f>IF(F9=0,"-",IF(F9&lt;95,"2",IF(F9&gt;=120,"5",IF(F9&gt;=105,"4",IF(F9&gt;=95,"3")))))</f>
        <v>-</v>
      </c>
      <c r="G21" s="5" t="str">
        <f>IF(G9=0,"-",IF(G9&lt;95,"2",IF(G9&gt;=130,"5",IF(G9&gt;=110,"4",IF(G9&gt;=95,"3")))))</f>
        <v>-</v>
      </c>
      <c r="H21" s="5" t="str">
        <f>IF(H9=0,"-",IF(H9&lt;100,"2",IF(H9&gt;=140,"5",IF(H9&gt;=115,"4",IF(H9&gt;=100,"3")))))</f>
        <v>-</v>
      </c>
    </row>
    <row r="22" spans="1:8">
      <c r="A22" s="5">
        <f t="shared" ref="A22:B30" si="0">A10</f>
        <v>2</v>
      </c>
      <c r="B22" s="22" t="str">
        <f t="shared" si="0"/>
        <v>Гузий</v>
      </c>
      <c r="C22" s="5" t="str">
        <f t="shared" ref="C22:D30" si="1">IF(C10=0,"-",IF(C10&lt;90,"2",IF(C10&gt;=120,"5",IF(C10&gt;=105,"4",IF(C10&gt;=90,"3")))))</f>
        <v>3</v>
      </c>
      <c r="D22" s="5" t="str">
        <f t="shared" si="1"/>
        <v>3</v>
      </c>
      <c r="E22" s="5" t="str">
        <f t="shared" ref="E22:E30" si="2">IF(E10=0,"-",IF(E10&lt;90,"2",IF(E10&gt;=110,"5",IF(E10&gt;=100,"4",IF(E10&gt;=90,"3")))))</f>
        <v>4</v>
      </c>
      <c r="F22" s="5" t="str">
        <f t="shared" ref="F22:F30" si="3">IF(F10=0,"-",IF(F10&lt;95,"2",IF(F10&gt;=120,"5",IF(F10&gt;=105,"4",IF(F10&gt;=95,"3")))))</f>
        <v>-</v>
      </c>
      <c r="G22" s="5" t="str">
        <f t="shared" ref="G22:G30" si="4">IF(G10=0,"-",IF(G10&lt;95,"2",IF(G10&gt;=130,"5",IF(G10&gt;=110,"4",IF(G10&gt;=95,"3")))))</f>
        <v>-</v>
      </c>
      <c r="H22" s="5" t="str">
        <f t="shared" ref="H22:H30" si="5">IF(H10=0,"-",IF(H10&lt;100,"2",IF(H10&gt;=140,"5",IF(H10&gt;=115,"4",IF(H10&gt;=100,"3")))))</f>
        <v>-</v>
      </c>
    </row>
    <row r="23" spans="1:8">
      <c r="A23" s="5">
        <f t="shared" si="0"/>
        <v>3</v>
      </c>
      <c r="B23" s="22" t="str">
        <f t="shared" si="0"/>
        <v>Данилицкий</v>
      </c>
      <c r="C23" s="5" t="str">
        <f t="shared" si="1"/>
        <v>5</v>
      </c>
      <c r="D23" s="5" t="str">
        <f t="shared" si="1"/>
        <v>4</v>
      </c>
      <c r="E23" s="5" t="str">
        <f t="shared" si="2"/>
        <v>5</v>
      </c>
      <c r="F23" s="5" t="str">
        <f t="shared" si="3"/>
        <v>-</v>
      </c>
      <c r="G23" s="5" t="str">
        <f t="shared" si="4"/>
        <v>-</v>
      </c>
      <c r="H23" s="5" t="str">
        <f t="shared" si="5"/>
        <v>-</v>
      </c>
    </row>
    <row r="24" spans="1:8">
      <c r="A24" s="5">
        <f t="shared" si="0"/>
        <v>4</v>
      </c>
      <c r="B24" s="22" t="str">
        <f t="shared" si="0"/>
        <v>Николенко</v>
      </c>
      <c r="C24" s="5" t="str">
        <f t="shared" si="1"/>
        <v>2</v>
      </c>
      <c r="D24" s="5" t="str">
        <f t="shared" si="1"/>
        <v>2</v>
      </c>
      <c r="E24" s="5" t="str">
        <f t="shared" si="2"/>
        <v>2</v>
      </c>
      <c r="F24" s="5" t="str">
        <f t="shared" si="3"/>
        <v>-</v>
      </c>
      <c r="G24" s="5" t="str">
        <f t="shared" si="4"/>
        <v>-</v>
      </c>
      <c r="H24" s="5" t="str">
        <f t="shared" si="5"/>
        <v>-</v>
      </c>
    </row>
    <row r="25" spans="1:8">
      <c r="A25" s="5">
        <f t="shared" si="0"/>
        <v>5</v>
      </c>
      <c r="B25" s="22" t="str">
        <f t="shared" si="0"/>
        <v>Сигиденко</v>
      </c>
      <c r="C25" s="5" t="str">
        <f t="shared" si="1"/>
        <v>2</v>
      </c>
      <c r="D25" s="5" t="str">
        <f t="shared" si="1"/>
        <v>2</v>
      </c>
      <c r="E25" s="5" t="str">
        <f t="shared" si="2"/>
        <v>2</v>
      </c>
      <c r="F25" s="5" t="str">
        <f t="shared" si="3"/>
        <v>-</v>
      </c>
      <c r="G25" s="5" t="str">
        <f t="shared" si="4"/>
        <v>-</v>
      </c>
      <c r="H25" s="5" t="str">
        <f t="shared" si="5"/>
        <v>-</v>
      </c>
    </row>
    <row r="26" spans="1:8">
      <c r="A26" s="5">
        <f t="shared" si="0"/>
        <v>6</v>
      </c>
      <c r="B26" s="22" t="str">
        <f t="shared" si="0"/>
        <v>Сотирова</v>
      </c>
      <c r="C26" s="5" t="str">
        <f t="shared" si="1"/>
        <v>5</v>
      </c>
      <c r="D26" s="5" t="str">
        <f t="shared" si="1"/>
        <v>3</v>
      </c>
      <c r="E26" s="5" t="str">
        <f t="shared" si="2"/>
        <v>5</v>
      </c>
      <c r="F26" s="5" t="str">
        <f t="shared" si="3"/>
        <v>-</v>
      </c>
      <c r="G26" s="5" t="str">
        <f t="shared" si="4"/>
        <v>-</v>
      </c>
      <c r="H26" s="5" t="str">
        <f t="shared" si="5"/>
        <v>-</v>
      </c>
    </row>
    <row r="27" spans="1:8">
      <c r="A27" s="5">
        <f t="shared" si="0"/>
        <v>7</v>
      </c>
      <c r="B27" s="22" t="str">
        <f t="shared" si="0"/>
        <v>Съедина</v>
      </c>
      <c r="C27" s="5" t="str">
        <f t="shared" si="1"/>
        <v>4</v>
      </c>
      <c r="D27" s="5" t="str">
        <f t="shared" si="1"/>
        <v>4</v>
      </c>
      <c r="E27" s="5" t="str">
        <f t="shared" si="2"/>
        <v>5</v>
      </c>
      <c r="F27" s="5" t="str">
        <f t="shared" si="3"/>
        <v>-</v>
      </c>
      <c r="G27" s="5" t="str">
        <f t="shared" si="4"/>
        <v>-</v>
      </c>
      <c r="H27" s="5" t="str">
        <f t="shared" si="5"/>
        <v>-</v>
      </c>
    </row>
    <row r="28" spans="1:8">
      <c r="A28" s="5">
        <f t="shared" si="0"/>
        <v>8</v>
      </c>
      <c r="B28" s="22" t="str">
        <f t="shared" si="0"/>
        <v>Таиров</v>
      </c>
      <c r="C28" s="5" t="str">
        <f t="shared" si="1"/>
        <v>3</v>
      </c>
      <c r="D28" s="5" t="str">
        <f t="shared" si="1"/>
        <v>3</v>
      </c>
      <c r="E28" s="5" t="str">
        <f t="shared" si="2"/>
        <v>4</v>
      </c>
      <c r="F28" s="5" t="str">
        <f t="shared" si="3"/>
        <v>-</v>
      </c>
      <c r="G28" s="5" t="str">
        <f t="shared" si="4"/>
        <v>-</v>
      </c>
      <c r="H28" s="5" t="str">
        <f t="shared" si="5"/>
        <v>-</v>
      </c>
    </row>
    <row r="29" spans="1:8">
      <c r="A29" s="5">
        <f t="shared" si="0"/>
        <v>9</v>
      </c>
      <c r="B29" s="22" t="str">
        <f t="shared" si="0"/>
        <v>Ткаченко</v>
      </c>
      <c r="C29" s="5" t="str">
        <f t="shared" si="1"/>
        <v>2</v>
      </c>
      <c r="D29" s="5" t="str">
        <f t="shared" si="1"/>
        <v>2</v>
      </c>
      <c r="E29" s="5" t="str">
        <f t="shared" si="2"/>
        <v>2</v>
      </c>
      <c r="F29" s="5" t="str">
        <f t="shared" si="3"/>
        <v>-</v>
      </c>
      <c r="G29" s="5" t="str">
        <f t="shared" si="4"/>
        <v>-</v>
      </c>
      <c r="H29" s="5" t="str">
        <f t="shared" si="5"/>
        <v>-</v>
      </c>
    </row>
    <row r="30" spans="1:8">
      <c r="A30" s="5">
        <f t="shared" si="0"/>
        <v>10</v>
      </c>
      <c r="B30" s="22" t="str">
        <f t="shared" si="0"/>
        <v xml:space="preserve">Заценко </v>
      </c>
      <c r="C30" s="5" t="str">
        <f t="shared" si="1"/>
        <v>5</v>
      </c>
      <c r="D30" s="5" t="str">
        <f t="shared" si="1"/>
        <v>3</v>
      </c>
      <c r="E30" s="5" t="str">
        <f t="shared" si="2"/>
        <v>5</v>
      </c>
      <c r="F30" s="5" t="str">
        <f t="shared" si="3"/>
        <v>-</v>
      </c>
      <c r="G30" s="5" t="str">
        <f t="shared" si="4"/>
        <v>-</v>
      </c>
      <c r="H30" s="5" t="str">
        <f t="shared" si="5"/>
        <v>-</v>
      </c>
    </row>
  </sheetData>
  <mergeCells count="1">
    <mergeCell ref="C1:X1"/>
  </mergeCells>
  <phoneticPr fontId="0" type="noConversion"/>
  <pageMargins left="0.7" right="0.7" top="0.75" bottom="0.75" header="0.3" footer="0.3"/>
  <pageSetup paperSize="9" scale="6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"/>
  <sheetViews>
    <sheetView zoomScale="60" zoomScaleNormal="60" workbookViewId="0">
      <selection sqref="A1:IV65536"/>
    </sheetView>
  </sheetViews>
  <sheetFormatPr defaultRowHeight="14.25"/>
  <cols>
    <col min="1" max="1" width="4.7109375" style="8" customWidth="1"/>
    <col min="2" max="2" width="21.28515625" style="8" customWidth="1"/>
    <col min="3" max="3" width="11.5703125" style="8" customWidth="1"/>
    <col min="4" max="8" width="9.140625" style="8"/>
    <col min="9" max="9" width="3.85546875" style="8" customWidth="1"/>
    <col min="10" max="10" width="13.85546875" style="8" customWidth="1"/>
    <col min="11" max="22" width="9.140625" style="8"/>
    <col min="23" max="23" width="6.7109375" style="8" customWidth="1"/>
    <col min="24" max="24" width="3.140625" style="8" customWidth="1"/>
    <col min="25" max="16384" width="9.140625" style="8"/>
  </cols>
  <sheetData>
    <row r="1" spans="1:24" ht="30">
      <c r="C1" s="28" t="s">
        <v>76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42.75">
      <c r="B2" s="9" t="s">
        <v>66</v>
      </c>
      <c r="C2" s="9" t="s">
        <v>9</v>
      </c>
      <c r="D2" s="9" t="s">
        <v>10</v>
      </c>
      <c r="E2" s="9" t="s">
        <v>11</v>
      </c>
      <c r="F2" s="9" t="s">
        <v>12</v>
      </c>
      <c r="H2" s="10" t="s">
        <v>46</v>
      </c>
      <c r="J2" s="11"/>
      <c r="K2" s="4" t="s">
        <v>9</v>
      </c>
      <c r="L2" s="4" t="s">
        <v>10</v>
      </c>
      <c r="M2" s="4" t="s">
        <v>11</v>
      </c>
      <c r="N2" s="4" t="s">
        <v>12</v>
      </c>
      <c r="P2" s="5"/>
      <c r="Q2" s="4" t="s">
        <v>78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</row>
    <row r="3" spans="1:24" ht="28.5">
      <c r="B3" s="9" t="s">
        <v>4</v>
      </c>
      <c r="C3" s="11"/>
      <c r="D3" s="4">
        <v>100</v>
      </c>
      <c r="E3" s="4">
        <v>120</v>
      </c>
      <c r="F3" s="4">
        <v>140</v>
      </c>
      <c r="H3" s="12">
        <v>6</v>
      </c>
      <c r="J3" s="4" t="s">
        <v>78</v>
      </c>
      <c r="K3" s="6">
        <f>COUNTIF(C17:C22,2)/$H$3</f>
        <v>0.33333333333333331</v>
      </c>
      <c r="L3" s="6">
        <f>COUNTIF($C$17:$C$22,3)/$H$3</f>
        <v>0.16666666666666666</v>
      </c>
      <c r="M3" s="6">
        <f>COUNTIF($C$17:$C$22,4)/$H$3</f>
        <v>0.16666666666666666</v>
      </c>
      <c r="N3" s="6">
        <f>COUNTIF($C$17:$C$22,5)/$H$3</f>
        <v>0.33333333333333331</v>
      </c>
      <c r="P3" s="7" t="s">
        <v>58</v>
      </c>
      <c r="Q3" s="4">
        <v>90</v>
      </c>
      <c r="R3" s="5">
        <v>90</v>
      </c>
      <c r="S3" s="4">
        <v>95</v>
      </c>
      <c r="T3" s="4">
        <v>95</v>
      </c>
      <c r="U3" s="4">
        <v>95</v>
      </c>
      <c r="V3" s="4">
        <v>100</v>
      </c>
    </row>
    <row r="4" spans="1:24">
      <c r="B4" s="9" t="s">
        <v>6</v>
      </c>
      <c r="C4" s="11"/>
      <c r="D4" s="4">
        <v>105</v>
      </c>
      <c r="E4" s="4">
        <v>125</v>
      </c>
      <c r="F4" s="4">
        <v>150</v>
      </c>
      <c r="J4" s="5" t="s">
        <v>40</v>
      </c>
      <c r="K4" s="6">
        <f>COUNTIF($D$17:$D$22,2)/$H$3</f>
        <v>0.5</v>
      </c>
      <c r="L4" s="6">
        <f>COUNTIF($D$17:$D$22,3)/$H$3</f>
        <v>0.16666666666666666</v>
      </c>
      <c r="M4" s="6">
        <f>COUNTIF($D$17:$D$22,4)/$H$3</f>
        <v>0.16666666666666666</v>
      </c>
      <c r="N4" s="6">
        <f>COUNTIF($D$17:$D$22,5)/$H$3</f>
        <v>0.16666666666666666</v>
      </c>
      <c r="P4" s="4" t="s">
        <v>59</v>
      </c>
      <c r="Q4" s="6">
        <f>COUNTIF(C9:C14,"&lt;90")/$H$3</f>
        <v>0.33333333333333331</v>
      </c>
      <c r="R4" s="6">
        <f>COUNTIF(D9:D14,"&lt;90")/$H$3</f>
        <v>0.33333333333333331</v>
      </c>
      <c r="S4" s="6">
        <f>COUNTIF(E9:E14,"&lt;95")/$H$3</f>
        <v>0.33333333333333331</v>
      </c>
      <c r="T4" s="6">
        <f>COUNTIF(F9:F14,"&lt;95")/$H$3</f>
        <v>0</v>
      </c>
      <c r="U4" s="6">
        <f>COUNTIF(G9:G14,"&lt;95")/$H$3</f>
        <v>0</v>
      </c>
      <c r="V4" s="6">
        <f>COUNTIF(H9:H14,"&lt;100")/$H$3</f>
        <v>0</v>
      </c>
    </row>
    <row r="5" spans="1:24">
      <c r="B5" s="9" t="s">
        <v>7</v>
      </c>
      <c r="C5" s="11"/>
      <c r="D5" s="4">
        <v>105</v>
      </c>
      <c r="E5" s="4">
        <v>125</v>
      </c>
      <c r="F5" s="4">
        <v>150</v>
      </c>
      <c r="J5" s="5" t="s">
        <v>41</v>
      </c>
      <c r="K5" s="6">
        <f>COUNTIF($E$17:$E$22,2)/$H$3</f>
        <v>0.33333333333333331</v>
      </c>
      <c r="L5" s="6">
        <f>COUNTIF($E$17:$E$22,3)/$H$3</f>
        <v>0.33333333333333331</v>
      </c>
      <c r="M5" s="6">
        <f>COUNTIF($E$17:$E$22,4)/$H$3</f>
        <v>0</v>
      </c>
      <c r="N5" s="6">
        <f>COUNTIF($E$17:$E$22,5)/$H$3</f>
        <v>0.33333333333333331</v>
      </c>
      <c r="P5" s="4" t="s">
        <v>60</v>
      </c>
      <c r="Q5" s="6">
        <f>COUNTIF(C9:C14,"&gt;90")/$H$3</f>
        <v>0.66666666666666663</v>
      </c>
      <c r="R5" s="6">
        <f>COUNTIF(D9:D14,"&gt;90")/$H$3</f>
        <v>0.66666666666666663</v>
      </c>
      <c r="S5" s="6">
        <f>COUNTIF(E9:E14,"&gt;95")/$H$3</f>
        <v>0.66666666666666663</v>
      </c>
      <c r="T5" s="6">
        <f>COUNTIF(F9:F14,"&lt;95")/$H$3</f>
        <v>0</v>
      </c>
      <c r="U5" s="6">
        <f>COUNTIF(G10:G15,"&lt;95")/$H$3</f>
        <v>0</v>
      </c>
      <c r="V5" s="6">
        <f>COUNTIF(H10:H15,"&lt;100")/$H$3</f>
        <v>0</v>
      </c>
    </row>
    <row r="6" spans="1:24">
      <c r="B6" s="9" t="s">
        <v>8</v>
      </c>
      <c r="C6" s="11"/>
      <c r="D6" s="4">
        <v>110</v>
      </c>
      <c r="E6" s="4">
        <v>130</v>
      </c>
      <c r="F6" s="4">
        <v>160</v>
      </c>
      <c r="J6" s="5" t="s">
        <v>42</v>
      </c>
      <c r="K6" s="6">
        <f>COUNTIF($F$17:$F$22,2)/$H$3</f>
        <v>0</v>
      </c>
      <c r="L6" s="6">
        <f>COUNTIF($F$17:$F$22,3)/$H$3</f>
        <v>0</v>
      </c>
      <c r="M6" s="6">
        <f>COUNTIF($F$17:$F$22,4)/$H$3</f>
        <v>0</v>
      </c>
      <c r="N6" s="6">
        <f>COUNTIF($F$17:$F$22,5)/$H$3</f>
        <v>0</v>
      </c>
      <c r="P6" s="13"/>
      <c r="Q6" s="14"/>
      <c r="R6" s="15"/>
      <c r="S6" s="15"/>
      <c r="T6" s="16"/>
    </row>
    <row r="7" spans="1:24">
      <c r="J7" s="5" t="s">
        <v>43</v>
      </c>
      <c r="K7" s="6">
        <f>COUNTIF($G$17:$G$22,2)/$H$3</f>
        <v>0</v>
      </c>
      <c r="L7" s="6">
        <f>COUNTIF($G$17:$G$22,3)/$H$3</f>
        <v>0</v>
      </c>
      <c r="M7" s="6">
        <f>COUNTIF($G$17:$G$22,4)/$H$3</f>
        <v>0</v>
      </c>
      <c r="N7" s="6">
        <f>COUNTIF($G$17:$G$22,5)/$H$3</f>
        <v>0</v>
      </c>
      <c r="P7" s="13"/>
      <c r="Q7" s="14"/>
      <c r="R7" s="15"/>
      <c r="S7" s="15"/>
      <c r="T7" s="16"/>
    </row>
    <row r="8" spans="1:24" ht="28.5">
      <c r="A8" s="5" t="s">
        <v>38</v>
      </c>
      <c r="B8" s="5" t="s">
        <v>39</v>
      </c>
      <c r="C8" s="4" t="s">
        <v>79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J8" s="5" t="s">
        <v>44</v>
      </c>
      <c r="K8" s="6">
        <f>COUNTIF($H$17:$H$22,2)/$H$3</f>
        <v>0</v>
      </c>
      <c r="L8" s="6">
        <f>COUNTIF($H$17:$H$22,3)/$H$3</f>
        <v>0</v>
      </c>
      <c r="M8" s="6">
        <f>COUNTIF($H$17:$H$22,4)/$H$3</f>
        <v>0</v>
      </c>
      <c r="N8" s="6">
        <f>COUNTIF($H$17:$H$22,5)/$H$3</f>
        <v>0</v>
      </c>
      <c r="P8" s="13"/>
      <c r="Q8" s="14"/>
      <c r="R8" s="15"/>
      <c r="S8" s="15"/>
      <c r="T8" s="16"/>
    </row>
    <row r="9" spans="1:24">
      <c r="A9" s="5">
        <v>1</v>
      </c>
      <c r="B9" s="11" t="s">
        <v>68</v>
      </c>
      <c r="C9" s="5">
        <v>155</v>
      </c>
      <c r="D9" s="5">
        <v>152</v>
      </c>
      <c r="E9" s="5">
        <v>160</v>
      </c>
      <c r="F9" s="5"/>
      <c r="G9" s="5"/>
      <c r="H9" s="5"/>
      <c r="P9" s="16"/>
      <c r="Q9" s="16"/>
      <c r="R9" s="16"/>
      <c r="S9" s="16"/>
      <c r="T9" s="16"/>
    </row>
    <row r="10" spans="1:24">
      <c r="A10" s="19">
        <v>2</v>
      </c>
      <c r="B10" s="11" t="s">
        <v>69</v>
      </c>
      <c r="C10" s="5">
        <v>157</v>
      </c>
      <c r="D10" s="5">
        <v>137</v>
      </c>
      <c r="E10" s="5">
        <v>142</v>
      </c>
      <c r="F10" s="5"/>
      <c r="G10" s="5"/>
      <c r="H10" s="5"/>
    </row>
    <row r="11" spans="1:24">
      <c r="A11" s="19">
        <v>3</v>
      </c>
      <c r="B11" s="11" t="s">
        <v>70</v>
      </c>
      <c r="C11" s="5">
        <v>139</v>
      </c>
      <c r="D11" s="5">
        <v>110</v>
      </c>
      <c r="E11" s="5">
        <v>120</v>
      </c>
      <c r="F11" s="5"/>
      <c r="G11" s="5"/>
      <c r="H11" s="5"/>
    </row>
    <row r="12" spans="1:24">
      <c r="A12" s="19">
        <v>4</v>
      </c>
      <c r="B12" s="11" t="s">
        <v>71</v>
      </c>
      <c r="C12" s="5">
        <v>106</v>
      </c>
      <c r="D12" s="5">
        <v>97</v>
      </c>
      <c r="E12" s="5">
        <v>103</v>
      </c>
      <c r="F12" s="5"/>
      <c r="G12" s="5"/>
      <c r="H12" s="5"/>
    </row>
    <row r="13" spans="1:24">
      <c r="A13" s="19">
        <v>5</v>
      </c>
      <c r="B13" s="11" t="s">
        <v>72</v>
      </c>
      <c r="C13" s="5">
        <v>33</v>
      </c>
      <c r="D13" s="5">
        <v>32</v>
      </c>
      <c r="E13" s="5">
        <v>35</v>
      </c>
      <c r="F13" s="5"/>
      <c r="G13" s="5"/>
      <c r="H13" s="5"/>
    </row>
    <row r="14" spans="1:24">
      <c r="A14" s="19">
        <v>6</v>
      </c>
      <c r="B14" s="11" t="s">
        <v>73</v>
      </c>
      <c r="C14" s="5">
        <v>43</v>
      </c>
      <c r="D14" s="5">
        <v>40</v>
      </c>
      <c r="E14" s="5">
        <v>42</v>
      </c>
      <c r="F14" s="5"/>
      <c r="G14" s="5"/>
      <c r="H14" s="5"/>
    </row>
    <row r="16" spans="1:24" ht="28.5">
      <c r="A16" s="5" t="s">
        <v>38</v>
      </c>
      <c r="B16" s="22" t="str">
        <f>B8</f>
        <v>ФИО</v>
      </c>
      <c r="C16" s="4" t="str">
        <f>C8</f>
        <v>на конец 5 класса</v>
      </c>
      <c r="D16" s="5" t="s">
        <v>40</v>
      </c>
      <c r="E16" s="5" t="s">
        <v>41</v>
      </c>
      <c r="F16" s="5" t="s">
        <v>42</v>
      </c>
      <c r="G16" s="5" t="s">
        <v>43</v>
      </c>
      <c r="H16" s="5" t="s">
        <v>44</v>
      </c>
    </row>
    <row r="17" spans="1:8">
      <c r="A17" s="5">
        <f t="shared" ref="A17:B22" si="0">A9</f>
        <v>1</v>
      </c>
      <c r="B17" s="22" t="str">
        <f t="shared" si="0"/>
        <v>Бондарева Валерия</v>
      </c>
      <c r="C17" s="5" t="str">
        <f>IF(C9=0,"-",IF(C9&lt;100,"2",IF(C9&gt;=140,"5",IF(C9&gt;115,"4",IF(C9&gt;=100,"3")))))</f>
        <v>5</v>
      </c>
      <c r="D17" s="5" t="str">
        <f>IF(D9=0,"-",IF(D9&lt;100,"2",IF(D9&gt;=140,"5",IF(D9&gt;115,"4",IF(D9&gt;=100,"3")))))</f>
        <v>5</v>
      </c>
      <c r="E17" s="5" t="str">
        <f t="shared" ref="E17:E22" si="1">IF(E9=0,"-",IF(E9&lt;100,"2",IF(E9&gt;=140,"5",IF(E9&gt;120,"4",IF(E9&gt;=100,"3")))))</f>
        <v>5</v>
      </c>
      <c r="F17" s="5" t="str">
        <f t="shared" ref="F17:G22" si="2">IF(F9=0,"-",IF(F9&lt;105,"2",IF(F9&gt;=150,"5",IF(F9&gt;125,"4",IF(F9&gt;=105,"3")))))</f>
        <v>-</v>
      </c>
      <c r="G17" s="5" t="str">
        <f t="shared" si="2"/>
        <v>-</v>
      </c>
      <c r="H17" s="5" t="str">
        <f t="shared" ref="H17:H22" si="3">IF(H9=0,"-",IF(H9&lt;110,"2",IF(H9&gt;=150,"5",IF(H9&gt;130,"4",IF(H9&gt;=110,"3")))))</f>
        <v>-</v>
      </c>
    </row>
    <row r="18" spans="1:8">
      <c r="A18" s="5">
        <f t="shared" si="0"/>
        <v>2</v>
      </c>
      <c r="B18" s="22" t="str">
        <f t="shared" si="0"/>
        <v>Бучковец Анастасия</v>
      </c>
      <c r="C18" s="5" t="str">
        <f t="shared" ref="C18:D22" si="4">IF(C10=0,"-",IF(C10&lt;100,"2",IF(C10&gt;=140,"5",IF(C10&gt;115,"4",IF(C10&gt;=100,"3")))))</f>
        <v>5</v>
      </c>
      <c r="D18" s="5" t="str">
        <f t="shared" si="4"/>
        <v>4</v>
      </c>
      <c r="E18" s="5" t="str">
        <f t="shared" si="1"/>
        <v>5</v>
      </c>
      <c r="F18" s="5" t="str">
        <f t="shared" si="2"/>
        <v>-</v>
      </c>
      <c r="G18" s="5" t="str">
        <f t="shared" si="2"/>
        <v>-</v>
      </c>
      <c r="H18" s="5" t="str">
        <f t="shared" si="3"/>
        <v>-</v>
      </c>
    </row>
    <row r="19" spans="1:8">
      <c r="A19" s="5">
        <f t="shared" si="0"/>
        <v>3</v>
      </c>
      <c r="B19" s="22" t="str">
        <f t="shared" si="0"/>
        <v>Кравченко Никита</v>
      </c>
      <c r="C19" s="5" t="str">
        <f t="shared" si="4"/>
        <v>4</v>
      </c>
      <c r="D19" s="5" t="str">
        <f t="shared" si="4"/>
        <v>3</v>
      </c>
      <c r="E19" s="5" t="str">
        <f t="shared" si="1"/>
        <v>3</v>
      </c>
      <c r="F19" s="5" t="str">
        <f t="shared" si="2"/>
        <v>-</v>
      </c>
      <c r="G19" s="5" t="str">
        <f t="shared" si="2"/>
        <v>-</v>
      </c>
      <c r="H19" s="5" t="str">
        <f t="shared" si="3"/>
        <v>-</v>
      </c>
    </row>
    <row r="20" spans="1:8">
      <c r="A20" s="5">
        <f t="shared" si="0"/>
        <v>4</v>
      </c>
      <c r="B20" s="22" t="str">
        <f t="shared" si="0"/>
        <v>Рожкевич Анатоли</v>
      </c>
      <c r="C20" s="5" t="str">
        <f t="shared" si="4"/>
        <v>3</v>
      </c>
      <c r="D20" s="5" t="str">
        <f t="shared" si="4"/>
        <v>2</v>
      </c>
      <c r="E20" s="5" t="str">
        <f t="shared" si="1"/>
        <v>3</v>
      </c>
      <c r="F20" s="5" t="str">
        <f t="shared" si="2"/>
        <v>-</v>
      </c>
      <c r="G20" s="5" t="str">
        <f t="shared" si="2"/>
        <v>-</v>
      </c>
      <c r="H20" s="5" t="str">
        <f t="shared" si="3"/>
        <v>-</v>
      </c>
    </row>
    <row r="21" spans="1:8">
      <c r="A21" s="5">
        <f t="shared" si="0"/>
        <v>5</v>
      </c>
      <c r="B21" s="22" t="str">
        <f t="shared" si="0"/>
        <v>Ткаченко Тамара</v>
      </c>
      <c r="C21" s="5" t="str">
        <f t="shared" si="4"/>
        <v>2</v>
      </c>
      <c r="D21" s="5" t="str">
        <f t="shared" si="4"/>
        <v>2</v>
      </c>
      <c r="E21" s="5" t="str">
        <f t="shared" si="1"/>
        <v>2</v>
      </c>
      <c r="F21" s="5" t="str">
        <f t="shared" si="2"/>
        <v>-</v>
      </c>
      <c r="G21" s="5" t="str">
        <f t="shared" si="2"/>
        <v>-</v>
      </c>
      <c r="H21" s="5" t="str">
        <f t="shared" si="3"/>
        <v>-</v>
      </c>
    </row>
    <row r="22" spans="1:8">
      <c r="A22" s="5">
        <f t="shared" si="0"/>
        <v>6</v>
      </c>
      <c r="B22" s="22" t="str">
        <f t="shared" si="0"/>
        <v>Прутян Евгений</v>
      </c>
      <c r="C22" s="5" t="str">
        <f t="shared" si="4"/>
        <v>2</v>
      </c>
      <c r="D22" s="5" t="str">
        <f t="shared" si="4"/>
        <v>2</v>
      </c>
      <c r="E22" s="5" t="str">
        <f t="shared" si="1"/>
        <v>2</v>
      </c>
      <c r="F22" s="5" t="str">
        <f t="shared" si="2"/>
        <v>-</v>
      </c>
      <c r="G22" s="5" t="str">
        <f t="shared" si="2"/>
        <v>-</v>
      </c>
      <c r="H22" s="5" t="str">
        <f t="shared" si="3"/>
        <v>-</v>
      </c>
    </row>
    <row r="23" spans="1:8">
      <c r="D23" s="5"/>
      <c r="E23" s="5"/>
      <c r="F23" s="5"/>
      <c r="G23" s="5"/>
      <c r="H23" s="5"/>
    </row>
    <row r="24" spans="1:8">
      <c r="D24" s="5" t="str">
        <f>IF(D12=0,"-",IF(D12&lt;90,"2",IF(D12&gt;=120,"5",IF(D12&gt;=105,"4",IF(D12&gt;=90,"3")))))</f>
        <v>3</v>
      </c>
      <c r="E24" s="5" t="str">
        <f>IF(E12=0,"-",IF(E12&lt;90,"2",IF(E12&gt;=110,"5",IF(E12&gt;=100,"4",IF(E12&gt;=90,"3")))))</f>
        <v>4</v>
      </c>
      <c r="F24" s="5" t="str">
        <f>IF(F12=0,"-",IF(F12&lt;95,"2",IF(F12&gt;=120,"5",IF(F12&gt;=105,"4",IF(F12&gt;=95,"3")))))</f>
        <v>-</v>
      </c>
      <c r="G24" s="5" t="str">
        <f>IF(G12=0,"-",IF(G12&lt;95,"2",IF(G12&gt;=130,"5",IF(G12&gt;=110,"4",IF(G12&gt;=95,"3")))))</f>
        <v>-</v>
      </c>
      <c r="H24" s="5" t="str">
        <f>IF(H12=0,"-",IF(H12&lt;100,"2",IF(H12&gt;=140,"5",IF(H12&gt;=115,"4",IF(H12&gt;=100,"3")))))</f>
        <v>-</v>
      </c>
    </row>
    <row r="25" spans="1:8">
      <c r="D25" s="5" t="str">
        <f>IF(D13=0,"-",IF(D13&lt;90,"2",IF(D13&gt;=120,"5",IF(D13&gt;=105,"4",IF(D13&gt;=90,"3")))))</f>
        <v>2</v>
      </c>
      <c r="E25" s="5" t="str">
        <f>IF(E13=0,"-",IF(E13&lt;90,"2",IF(E13&gt;=110,"5",IF(E13&gt;=100,"4",IF(E13&gt;=90,"3")))))</f>
        <v>2</v>
      </c>
      <c r="F25" s="5" t="str">
        <f>IF(F13=0,"-",IF(F13&lt;95,"2",IF(F13&gt;=120,"5",IF(F13&gt;=105,"4",IF(F13&gt;=95,"3")))))</f>
        <v>-</v>
      </c>
      <c r="G25" s="5" t="str">
        <f>IF(G13=0,"-",IF(G13&lt;95,"2",IF(G13&gt;=130,"5",IF(G13&gt;=110,"4",IF(G13&gt;=95,"3")))))</f>
        <v>-</v>
      </c>
      <c r="H25" s="5" t="str">
        <f>IF(H13=0,"-",IF(H13&lt;100,"2",IF(H13&gt;=140,"5",IF(H13&gt;=115,"4",IF(H13&gt;=100,"3")))))</f>
        <v>-</v>
      </c>
    </row>
    <row r="26" spans="1:8">
      <c r="D26" s="5" t="str">
        <f>IF(D14=0,"-",IF(D14&lt;90,"2",IF(D14&gt;=120,"5",IF(D14&gt;=105,"4",IF(D14&gt;=90,"3")))))</f>
        <v>2</v>
      </c>
      <c r="E26" s="5" t="str">
        <f>IF(E14=0,"-",IF(E14&lt;90,"2",IF(E14&gt;=110,"5",IF(E14&gt;=100,"4",IF(E14&gt;=90,"3")))))</f>
        <v>2</v>
      </c>
      <c r="F26" s="5" t="str">
        <f>IF(F14=0,"-",IF(F14&lt;95,"2",IF(F14&gt;=120,"5",IF(F14&gt;=105,"4",IF(F14&gt;=95,"3")))))</f>
        <v>-</v>
      </c>
      <c r="G26" s="5" t="str">
        <f>IF(G14=0,"-",IF(G14&lt;95,"2",IF(G14&gt;=130,"5",IF(G14&gt;=110,"4",IF(G14&gt;=95,"3")))))</f>
        <v>-</v>
      </c>
      <c r="H26" s="5" t="str">
        <f>IF(H14=0,"-",IF(H14&lt;100,"2",IF(H14&gt;=140,"5",IF(H14&gt;=115,"4",IF(H14&gt;=100,"3")))))</f>
        <v>-</v>
      </c>
    </row>
  </sheetData>
  <mergeCells count="1">
    <mergeCell ref="C1:X1"/>
  </mergeCells>
  <phoneticPr fontId="0" type="noConversion"/>
  <pageMargins left="0.7" right="0.7" top="0.75" bottom="0.75" header="0.3" footer="0.3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норма</vt:lpstr>
      <vt:lpstr>1класс </vt:lpstr>
      <vt:lpstr>2 класс</vt:lpstr>
      <vt:lpstr>4 класс </vt:lpstr>
      <vt:lpstr>5 класс</vt:lpstr>
      <vt:lpstr>6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2017-06-01T01:59:49Z</dcterms:modified>
</cp:coreProperties>
</file>